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peter\Desktop\"/>
    </mc:Choice>
  </mc:AlternateContent>
  <xr:revisionPtr revIDLastSave="0" documentId="8_{5F4C482C-5458-4002-A050-82E30883F9C9}" xr6:coauthVersionLast="47" xr6:coauthVersionMax="47" xr10:uidLastSave="{00000000-0000-0000-0000-000000000000}"/>
  <bookViews>
    <workbookView xWindow="-120" yWindow="-120" windowWidth="29040" windowHeight="15720" xr2:uid="{312468E9-558F-46E7-813B-4BDFE090B5E9}"/>
  </bookViews>
  <sheets>
    <sheet name="Plan nabave 2026." sheetId="1" r:id="rId1"/>
    <sheet name="2025." sheetId="2" r:id="rId2"/>
  </sheets>
  <definedNames>
    <definedName name="_xlnm.Print_Titles" localSheetId="1">'2025.'!$1:$4</definedName>
    <definedName name="_xlnm.Print_Titles" localSheetId="0">'Plan nabave 2026.'!$1:$4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L3" i="1"/>
  <c r="M3" i="1"/>
  <c r="N3" i="1"/>
  <c r="O3" i="1"/>
  <c r="J3" i="1"/>
  <c r="K316" i="1"/>
  <c r="L316" i="1"/>
  <c r="M316" i="1"/>
  <c r="N316" i="1"/>
  <c r="O316" i="1"/>
  <c r="J316" i="1"/>
  <c r="K281" i="1"/>
  <c r="L281" i="1"/>
  <c r="M281" i="1"/>
  <c r="N281" i="1"/>
  <c r="O281" i="1"/>
  <c r="J281" i="1"/>
  <c r="O282" i="1"/>
  <c r="N282" i="1"/>
  <c r="K48" i="2"/>
  <c r="L48" i="2"/>
  <c r="J48" i="2"/>
  <c r="J49" i="2"/>
  <c r="K49" i="2" l="1"/>
  <c r="L49" i="2"/>
  <c r="K53" i="2" l="1"/>
  <c r="L7" i="2"/>
  <c r="L14" i="2"/>
  <c r="L13" i="2" s="1"/>
  <c r="L38" i="2"/>
  <c r="L37" i="2" s="1"/>
  <c r="L36" i="2" s="1"/>
  <c r="L39" i="2"/>
  <c r="L41" i="2"/>
  <c r="L44" i="2"/>
  <c r="L43" i="2" s="1"/>
  <c r="L42" i="2" s="1"/>
  <c r="L45" i="2"/>
  <c r="L47" i="2"/>
  <c r="L46" i="2" s="1"/>
  <c r="L51" i="2"/>
  <c r="L50" i="2" s="1"/>
  <c r="L52" i="2"/>
  <c r="L56" i="2"/>
  <c r="L55" i="2" s="1"/>
  <c r="L59" i="2"/>
  <c r="L60" i="2"/>
  <c r="L62" i="2"/>
  <c r="L63" i="2"/>
  <c r="L64" i="2"/>
  <c r="L65" i="2"/>
  <c r="L66" i="2"/>
  <c r="L67" i="2"/>
  <c r="L68" i="2"/>
  <c r="L69" i="2"/>
  <c r="L70" i="2"/>
  <c r="L72" i="2"/>
  <c r="L73" i="2"/>
  <c r="L74" i="2"/>
  <c r="L76" i="2"/>
  <c r="L77" i="2"/>
  <c r="L78" i="2"/>
  <c r="L79" i="2"/>
  <c r="L80" i="2"/>
  <c r="L81" i="2"/>
  <c r="L82" i="2"/>
  <c r="L85" i="2"/>
  <c r="L86" i="2"/>
  <c r="L87" i="2"/>
  <c r="L88" i="2"/>
  <c r="L89" i="2"/>
  <c r="L90" i="2"/>
  <c r="L92" i="2"/>
  <c r="L93" i="2"/>
  <c r="L94" i="2"/>
  <c r="L95" i="2"/>
  <c r="L96" i="2"/>
  <c r="L97" i="2"/>
  <c r="L98" i="2"/>
  <c r="L99" i="2"/>
  <c r="L100" i="2"/>
  <c r="L101" i="2"/>
  <c r="L103" i="2"/>
  <c r="L104" i="2"/>
  <c r="L105" i="2"/>
  <c r="L106" i="2"/>
  <c r="L109" i="2"/>
  <c r="L107" i="2" s="1"/>
  <c r="K11" i="1"/>
  <c r="L11" i="1"/>
  <c r="J11" i="1"/>
  <c r="L71" i="2" l="1"/>
  <c r="L40" i="2"/>
  <c r="L58" i="2"/>
  <c r="L91" i="2"/>
  <c r="L3" i="2"/>
  <c r="L102" i="2"/>
  <c r="L84" i="2"/>
  <c r="L75" i="2"/>
  <c r="L61" i="2"/>
  <c r="L6" i="2"/>
  <c r="L5" i="2" s="1"/>
  <c r="L83" i="2" l="1"/>
  <c r="L57" i="2"/>
  <c r="L114" i="2"/>
  <c r="L1" i="2"/>
  <c r="K41" i="2" l="1"/>
  <c r="K296" i="1" l="1"/>
  <c r="L296" i="1"/>
  <c r="L288" i="1" s="1"/>
  <c r="J296" i="1"/>
  <c r="L311" i="1"/>
  <c r="O169" i="1"/>
  <c r="O170" i="1"/>
  <c r="N170" i="1"/>
  <c r="N169" i="1"/>
  <c r="K168" i="1"/>
  <c r="L168" i="1"/>
  <c r="M168" i="1"/>
  <c r="J168" i="1"/>
  <c r="M178" i="1"/>
  <c r="N178" i="1" s="1"/>
  <c r="O178" i="1" s="1"/>
  <c r="K314" i="1"/>
  <c r="L314" i="1"/>
  <c r="K311" i="1"/>
  <c r="K309" i="1"/>
  <c r="K308" i="1" s="1"/>
  <c r="L309" i="1"/>
  <c r="L308" i="1" s="1"/>
  <c r="K306" i="1"/>
  <c r="L306" i="1"/>
  <c r="M305" i="1"/>
  <c r="N305" i="1" s="1"/>
  <c r="M304" i="1"/>
  <c r="O304" i="1" s="1"/>
  <c r="N304" i="1"/>
  <c r="M303" i="1"/>
  <c r="N303" i="1" s="1"/>
  <c r="M302" i="1"/>
  <c r="O302" i="1" s="1"/>
  <c r="K286" i="1"/>
  <c r="L286" i="1"/>
  <c r="K283" i="1"/>
  <c r="L283" i="1"/>
  <c r="K277" i="1"/>
  <c r="L277" i="1"/>
  <c r="K272" i="1"/>
  <c r="L272" i="1"/>
  <c r="K270" i="1"/>
  <c r="L270" i="1"/>
  <c r="K268" i="1"/>
  <c r="L268" i="1"/>
  <c r="K259" i="1"/>
  <c r="L259" i="1"/>
  <c r="K257" i="1"/>
  <c r="L257" i="1"/>
  <c r="K255" i="1"/>
  <c r="L255" i="1"/>
  <c r="K250" i="1"/>
  <c r="K249" i="1" s="1"/>
  <c r="L250" i="1"/>
  <c r="L249" i="1" s="1"/>
  <c r="K245" i="1"/>
  <c r="K244" i="1" s="1"/>
  <c r="L245" i="1"/>
  <c r="L244" i="1" s="1"/>
  <c r="K236" i="1"/>
  <c r="L236" i="1"/>
  <c r="O236" i="1"/>
  <c r="K222" i="1"/>
  <c r="L222" i="1"/>
  <c r="K208" i="1"/>
  <c r="K207" i="1" s="1"/>
  <c r="L208" i="1"/>
  <c r="K202" i="1"/>
  <c r="L202" i="1"/>
  <c r="J202" i="1"/>
  <c r="K180" i="1"/>
  <c r="L180" i="1"/>
  <c r="K171" i="1"/>
  <c r="L171" i="1"/>
  <c r="J171" i="1"/>
  <c r="K164" i="1"/>
  <c r="K163" i="1" s="1"/>
  <c r="L164" i="1"/>
  <c r="L163" i="1" s="1"/>
  <c r="K152" i="1"/>
  <c r="K151" i="1" s="1"/>
  <c r="L152" i="1"/>
  <c r="L151" i="1" s="1"/>
  <c r="L150" i="1" s="1"/>
  <c r="K146" i="1"/>
  <c r="L146" i="1"/>
  <c r="K144" i="1"/>
  <c r="L144" i="1"/>
  <c r="K142" i="1"/>
  <c r="L142" i="1"/>
  <c r="K138" i="1"/>
  <c r="L138" i="1"/>
  <c r="K127" i="1"/>
  <c r="L127" i="1"/>
  <c r="K124" i="1"/>
  <c r="L124" i="1"/>
  <c r="K122" i="1"/>
  <c r="L122" i="1"/>
  <c r="K119" i="1"/>
  <c r="L119" i="1"/>
  <c r="O119" i="1"/>
  <c r="K115" i="1"/>
  <c r="K111" i="1" s="1"/>
  <c r="K110" i="1" s="1"/>
  <c r="L115" i="1"/>
  <c r="L111" i="1" s="1"/>
  <c r="K107" i="1"/>
  <c r="L107" i="1"/>
  <c r="K103" i="1"/>
  <c r="L103" i="1"/>
  <c r="K99" i="1"/>
  <c r="L99" i="1"/>
  <c r="K84" i="1"/>
  <c r="L84" i="1"/>
  <c r="K53" i="1"/>
  <c r="L53" i="1"/>
  <c r="K49" i="1"/>
  <c r="L49" i="1"/>
  <c r="K44" i="1"/>
  <c r="K43" i="1" s="1"/>
  <c r="L44" i="1"/>
  <c r="L43" i="1" s="1"/>
  <c r="K37" i="1"/>
  <c r="L37" i="1"/>
  <c r="K34" i="1"/>
  <c r="K33" i="1" s="1"/>
  <c r="L34" i="1"/>
  <c r="L33" i="1" s="1"/>
  <c r="K31" i="1"/>
  <c r="L31" i="1"/>
  <c r="K22" i="1"/>
  <c r="K21" i="1" s="1"/>
  <c r="L22" i="1"/>
  <c r="L21" i="1" s="1"/>
  <c r="K17" i="1"/>
  <c r="L17" i="1"/>
  <c r="K15" i="1"/>
  <c r="L15" i="1"/>
  <c r="K8" i="1"/>
  <c r="L8" i="1"/>
  <c r="K5" i="1"/>
  <c r="L5" i="1"/>
  <c r="M315" i="1"/>
  <c r="M314" i="1" s="1"/>
  <c r="M313" i="1"/>
  <c r="M312" i="1"/>
  <c r="M310" i="1"/>
  <c r="M309" i="1" s="1"/>
  <c r="M308" i="1" s="1"/>
  <c r="M307" i="1"/>
  <c r="M306" i="1" s="1"/>
  <c r="M301" i="1"/>
  <c r="M300" i="1"/>
  <c r="M299" i="1"/>
  <c r="M298" i="1"/>
  <c r="M297" i="1"/>
  <c r="M295" i="1"/>
  <c r="M294" i="1"/>
  <c r="M292" i="1"/>
  <c r="M291" i="1"/>
  <c r="M290" i="1"/>
  <c r="M289" i="1"/>
  <c r="M287" i="1"/>
  <c r="M286" i="1" s="1"/>
  <c r="M285" i="1"/>
  <c r="M284" i="1"/>
  <c r="M283" i="1" s="1"/>
  <c r="M280" i="1"/>
  <c r="M279" i="1"/>
  <c r="M278" i="1"/>
  <c r="M276" i="1"/>
  <c r="M275" i="1"/>
  <c r="M274" i="1"/>
  <c r="M273" i="1"/>
  <c r="M271" i="1"/>
  <c r="M270" i="1" s="1"/>
  <c r="M269" i="1"/>
  <c r="M268" i="1" s="1"/>
  <c r="M267" i="1"/>
  <c r="M266" i="1"/>
  <c r="M265" i="1"/>
  <c r="M264" i="1"/>
  <c r="M263" i="1"/>
  <c r="M262" i="1"/>
  <c r="M261" i="1"/>
  <c r="M260" i="1"/>
  <c r="M258" i="1"/>
  <c r="M257" i="1" s="1"/>
  <c r="M256" i="1"/>
  <c r="M255" i="1" s="1"/>
  <c r="M254" i="1"/>
  <c r="M253" i="1"/>
  <c r="M252" i="1"/>
  <c r="M251" i="1"/>
  <c r="M250" i="1" s="1"/>
  <c r="M249" i="1" s="1"/>
  <c r="M248" i="1"/>
  <c r="M247" i="1"/>
  <c r="M246" i="1"/>
  <c r="M243" i="1"/>
  <c r="M242" i="1"/>
  <c r="M241" i="1"/>
  <c r="M240" i="1"/>
  <c r="M239" i="1"/>
  <c r="M238" i="1"/>
  <c r="M237" i="1"/>
  <c r="M236" i="1" s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6" i="1"/>
  <c r="M205" i="1"/>
  <c r="M204" i="1"/>
  <c r="M203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77" i="1"/>
  <c r="M176" i="1"/>
  <c r="M175" i="1"/>
  <c r="M174" i="1"/>
  <c r="M173" i="1"/>
  <c r="M172" i="1"/>
  <c r="M167" i="1"/>
  <c r="M166" i="1"/>
  <c r="M165" i="1"/>
  <c r="M162" i="1"/>
  <c r="M161" i="1"/>
  <c r="M159" i="1"/>
  <c r="M158" i="1"/>
  <c r="M157" i="1"/>
  <c r="M156" i="1"/>
  <c r="M155" i="1"/>
  <c r="M154" i="1"/>
  <c r="M153" i="1"/>
  <c r="M152" i="1" s="1"/>
  <c r="M149" i="1"/>
  <c r="M148" i="1"/>
  <c r="M147" i="1"/>
  <c r="M145" i="1"/>
  <c r="M144" i="1" s="1"/>
  <c r="M143" i="1"/>
  <c r="M142" i="1" s="1"/>
  <c r="M141" i="1"/>
  <c r="M140" i="1"/>
  <c r="M139" i="1"/>
  <c r="M136" i="1"/>
  <c r="M135" i="1"/>
  <c r="M134" i="1"/>
  <c r="M133" i="1"/>
  <c r="M132" i="1"/>
  <c r="M131" i="1"/>
  <c r="M130" i="1"/>
  <c r="M129" i="1"/>
  <c r="M128" i="1"/>
  <c r="M126" i="1"/>
  <c r="M125" i="1"/>
  <c r="M124" i="1" s="1"/>
  <c r="M123" i="1"/>
  <c r="M122" i="1" s="1"/>
  <c r="M120" i="1"/>
  <c r="M119" i="1" s="1"/>
  <c r="M118" i="1"/>
  <c r="M117" i="1"/>
  <c r="M116" i="1"/>
  <c r="M114" i="1"/>
  <c r="M113" i="1"/>
  <c r="M112" i="1"/>
  <c r="M109" i="1"/>
  <c r="M108" i="1"/>
  <c r="M106" i="1"/>
  <c r="M105" i="1"/>
  <c r="M104" i="1"/>
  <c r="M103" i="1" s="1"/>
  <c r="M102" i="1"/>
  <c r="M101" i="1"/>
  <c r="M100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1" i="1"/>
  <c r="M50" i="1"/>
  <c r="M47" i="1"/>
  <c r="M46" i="1"/>
  <c r="M45" i="1"/>
  <c r="M44" i="1" s="1"/>
  <c r="M43" i="1" s="1"/>
  <c r="M42" i="1"/>
  <c r="M41" i="1"/>
  <c r="M40" i="1"/>
  <c r="M39" i="1"/>
  <c r="M38" i="1"/>
  <c r="M36" i="1"/>
  <c r="M35" i="1"/>
  <c r="M34" i="1" s="1"/>
  <c r="M33" i="1" s="1"/>
  <c r="M32" i="1"/>
  <c r="M31" i="1" s="1"/>
  <c r="M30" i="1"/>
  <c r="M29" i="1"/>
  <c r="M28" i="1"/>
  <c r="M27" i="1"/>
  <c r="M26" i="1"/>
  <c r="M25" i="1"/>
  <c r="M24" i="1"/>
  <c r="M23" i="1"/>
  <c r="M20" i="1"/>
  <c r="M19" i="1"/>
  <c r="M18" i="1"/>
  <c r="M17" i="1" s="1"/>
  <c r="M16" i="1"/>
  <c r="M15" i="1" s="1"/>
  <c r="M14" i="1"/>
  <c r="M13" i="1"/>
  <c r="M12" i="1"/>
  <c r="M10" i="1"/>
  <c r="M9" i="1"/>
  <c r="M8" i="1" s="1"/>
  <c r="M7" i="1"/>
  <c r="O7" i="1" s="1"/>
  <c r="M6" i="1"/>
  <c r="M5" i="1" s="1"/>
  <c r="J8" i="1"/>
  <c r="N168" i="1" l="1"/>
  <c r="M151" i="1"/>
  <c r="M277" i="1"/>
  <c r="K137" i="1"/>
  <c r="M53" i="1"/>
  <c r="M84" i="1"/>
  <c r="M52" i="1" s="1"/>
  <c r="M138" i="1"/>
  <c r="M164" i="1"/>
  <c r="M163" i="1" s="1"/>
  <c r="M180" i="1"/>
  <c r="M115" i="1"/>
  <c r="M111" i="1" s="1"/>
  <c r="M110" i="1" s="1"/>
  <c r="O116" i="1"/>
  <c r="M107" i="1"/>
  <c r="M208" i="1"/>
  <c r="M207" i="1" s="1"/>
  <c r="L207" i="1"/>
  <c r="L179" i="1" s="1"/>
  <c r="M245" i="1"/>
  <c r="O303" i="1"/>
  <c r="M259" i="1"/>
  <c r="M146" i="1"/>
  <c r="M22" i="1"/>
  <c r="M21" i="1" s="1"/>
  <c r="M171" i="1"/>
  <c r="M99" i="1"/>
  <c r="M37" i="1"/>
  <c r="M49" i="1"/>
  <c r="M48" i="1" s="1"/>
  <c r="M127" i="1"/>
  <c r="M121" i="1" s="1"/>
  <c r="M202" i="1"/>
  <c r="M272" i="1"/>
  <c r="L52" i="1"/>
  <c r="L48" i="1" s="1"/>
  <c r="L121" i="1"/>
  <c r="M222" i="1"/>
  <c r="K52" i="1"/>
  <c r="M11" i="1"/>
  <c r="O13" i="1"/>
  <c r="K121" i="1"/>
  <c r="O305" i="1"/>
  <c r="O168" i="1"/>
  <c r="N13" i="1"/>
  <c r="N302" i="1"/>
  <c r="M311" i="1"/>
  <c r="M296" i="1"/>
  <c r="L137" i="1"/>
  <c r="L110" i="1"/>
  <c r="K48" i="1"/>
  <c r="M137" i="1" l="1"/>
  <c r="L1" i="1"/>
  <c r="J3" i="2" l="1"/>
  <c r="J55" i="2"/>
  <c r="J58" i="2"/>
  <c r="J61" i="2"/>
  <c r="J71" i="2"/>
  <c r="J75" i="2"/>
  <c r="J84" i="2"/>
  <c r="J91" i="2"/>
  <c r="J102" i="2"/>
  <c r="K55" i="2"/>
  <c r="K50" i="2"/>
  <c r="J50" i="2"/>
  <c r="K46" i="2"/>
  <c r="J46" i="2"/>
  <c r="J43" i="2"/>
  <c r="J42" i="2" s="1"/>
  <c r="J40" i="2" s="1"/>
  <c r="J37" i="2"/>
  <c r="J14" i="2"/>
  <c r="J13" i="2" s="1"/>
  <c r="J6" i="2"/>
  <c r="J5" i="2" s="1"/>
  <c r="J44" i="1"/>
  <c r="J53" i="1"/>
  <c r="J84" i="1"/>
  <c r="J99" i="1"/>
  <c r="J103" i="1"/>
  <c r="J107" i="1"/>
  <c r="J115" i="1"/>
  <c r="J124" i="1"/>
  <c r="J138" i="1"/>
  <c r="K160" i="1"/>
  <c r="K150" i="1" s="1"/>
  <c r="J160" i="1"/>
  <c r="J180" i="1"/>
  <c r="J208" i="1"/>
  <c r="J222" i="1"/>
  <c r="J236" i="1"/>
  <c r="K179" i="1"/>
  <c r="J255" i="1"/>
  <c r="J257" i="1"/>
  <c r="J259" i="1"/>
  <c r="J268" i="1"/>
  <c r="J272" i="1"/>
  <c r="J277" i="1"/>
  <c r="J283" i="1"/>
  <c r="J286" i="1"/>
  <c r="K293" i="1"/>
  <c r="K288" i="1" s="1"/>
  <c r="J83" i="2" l="1"/>
  <c r="J57" i="2"/>
  <c r="M160" i="1"/>
  <c r="M150" i="1" s="1"/>
  <c r="J111" i="1"/>
  <c r="J52" i="1"/>
  <c r="K109" i="2"/>
  <c r="K107" i="2" s="1"/>
  <c r="J109" i="2"/>
  <c r="J107" i="2" s="1"/>
  <c r="K91" i="2"/>
  <c r="K84" i="2"/>
  <c r="K75" i="2"/>
  <c r="K71" i="2"/>
  <c r="K61" i="2"/>
  <c r="K58" i="2"/>
  <c r="K43" i="2"/>
  <c r="K42" i="2" s="1"/>
  <c r="K40" i="2" s="1"/>
  <c r="K37" i="2"/>
  <c r="K36" i="2" s="1"/>
  <c r="J36" i="2"/>
  <c r="K14" i="2"/>
  <c r="K13" i="2"/>
  <c r="K6" i="2"/>
  <c r="K5" i="2" s="1"/>
  <c r="J311" i="1"/>
  <c r="O307" i="1"/>
  <c r="O306" i="1" s="1"/>
  <c r="O285" i="1"/>
  <c r="O284" i="1"/>
  <c r="J250" i="1"/>
  <c r="J245" i="1"/>
  <c r="J244" i="1" s="1"/>
  <c r="M244" i="1" s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23" i="1"/>
  <c r="J207" i="1"/>
  <c r="J164" i="1"/>
  <c r="J152" i="1"/>
  <c r="J142" i="1"/>
  <c r="J144" i="1"/>
  <c r="J146" i="1"/>
  <c r="J127" i="1"/>
  <c r="J122" i="1"/>
  <c r="O86" i="1"/>
  <c r="O87" i="1"/>
  <c r="O88" i="1"/>
  <c r="O89" i="1"/>
  <c r="O90" i="1"/>
  <c r="O85" i="1"/>
  <c r="O65" i="1"/>
  <c r="J49" i="1"/>
  <c r="J37" i="1"/>
  <c r="J31" i="1"/>
  <c r="N301" i="1"/>
  <c r="N292" i="1"/>
  <c r="O291" i="1"/>
  <c r="N285" i="1"/>
  <c r="N267" i="1"/>
  <c r="O267" i="1" s="1"/>
  <c r="N266" i="1"/>
  <c r="O266" i="1" s="1"/>
  <c r="N265" i="1"/>
  <c r="O265" i="1" s="1"/>
  <c r="N264" i="1"/>
  <c r="O264" i="1" s="1"/>
  <c r="N263" i="1"/>
  <c r="O263" i="1" s="1"/>
  <c r="N262" i="1"/>
  <c r="O262" i="1" s="1"/>
  <c r="N261" i="1"/>
  <c r="O261" i="1" s="1"/>
  <c r="N253" i="1"/>
  <c r="N248" i="1"/>
  <c r="N243" i="1"/>
  <c r="N238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19" i="1"/>
  <c r="N215" i="1"/>
  <c r="N214" i="1"/>
  <c r="N211" i="1"/>
  <c r="N201" i="1"/>
  <c r="O195" i="1"/>
  <c r="N194" i="1"/>
  <c r="N193" i="1"/>
  <c r="N186" i="1"/>
  <c r="N185" i="1"/>
  <c r="N176" i="1"/>
  <c r="N167" i="1"/>
  <c r="N162" i="1"/>
  <c r="N156" i="1"/>
  <c r="N155" i="1"/>
  <c r="N136" i="1"/>
  <c r="O135" i="1"/>
  <c r="N133" i="1"/>
  <c r="N129" i="1"/>
  <c r="N118" i="1"/>
  <c r="N109" i="1"/>
  <c r="N102" i="1"/>
  <c r="N101" i="1"/>
  <c r="N98" i="1"/>
  <c r="N94" i="1"/>
  <c r="N93" i="1"/>
  <c r="N90" i="1"/>
  <c r="N89" i="1"/>
  <c r="N88" i="1"/>
  <c r="N87" i="1"/>
  <c r="N86" i="1"/>
  <c r="O83" i="1"/>
  <c r="N82" i="1"/>
  <c r="N81" i="1"/>
  <c r="N77" i="1"/>
  <c r="N74" i="1"/>
  <c r="N73" i="1"/>
  <c r="O71" i="1"/>
  <c r="N69" i="1"/>
  <c r="N66" i="1"/>
  <c r="N65" i="1"/>
  <c r="N61" i="1"/>
  <c r="N58" i="1"/>
  <c r="N57" i="1"/>
  <c r="O55" i="1"/>
  <c r="N51" i="1"/>
  <c r="N42" i="1"/>
  <c r="N41" i="1"/>
  <c r="N39" i="1"/>
  <c r="N38" i="1"/>
  <c r="N35" i="1"/>
  <c r="N32" i="1"/>
  <c r="N31" i="1" s="1"/>
  <c r="N30" i="1"/>
  <c r="N28" i="1"/>
  <c r="N27" i="1"/>
  <c r="N26" i="1"/>
  <c r="N24" i="1"/>
  <c r="N20" i="1"/>
  <c r="N14" i="1"/>
  <c r="N10" i="1"/>
  <c r="N7" i="1"/>
  <c r="J314" i="1"/>
  <c r="J309" i="1"/>
  <c r="J306" i="1"/>
  <c r="J293" i="1"/>
  <c r="J270" i="1"/>
  <c r="J119" i="1"/>
  <c r="J43" i="1"/>
  <c r="J34" i="1"/>
  <c r="J22" i="1"/>
  <c r="J17" i="1"/>
  <c r="J15" i="1"/>
  <c r="J5" i="1"/>
  <c r="K105" i="2"/>
  <c r="K3" i="2" s="1"/>
  <c r="K102" i="2" l="1"/>
  <c r="K83" i="2"/>
  <c r="O84" i="1"/>
  <c r="O222" i="1"/>
  <c r="M293" i="1"/>
  <c r="M288" i="1" s="1"/>
  <c r="J110" i="1"/>
  <c r="O283" i="1"/>
  <c r="N120" i="1"/>
  <c r="N119" i="1" s="1"/>
  <c r="J308" i="1"/>
  <c r="N9" i="1"/>
  <c r="N8" i="1" s="1"/>
  <c r="N16" i="1"/>
  <c r="N15" i="1" s="1"/>
  <c r="N23" i="1"/>
  <c r="N45" i="1"/>
  <c r="O104" i="1"/>
  <c r="O103" i="1" s="1"/>
  <c r="N145" i="1"/>
  <c r="N144" i="1" s="1"/>
  <c r="N237" i="1"/>
  <c r="N236" i="1" s="1"/>
  <c r="O269" i="1"/>
  <c r="O268" i="1" s="1"/>
  <c r="O10" i="1"/>
  <c r="J163" i="1"/>
  <c r="J21" i="1"/>
  <c r="J151" i="1"/>
  <c r="J288" i="1"/>
  <c r="N18" i="1"/>
  <c r="N46" i="1"/>
  <c r="O46" i="1"/>
  <c r="O32" i="1"/>
  <c r="O31" i="1" s="1"/>
  <c r="O77" i="1"/>
  <c r="O128" i="1"/>
  <c r="J33" i="1"/>
  <c r="O6" i="1"/>
  <c r="O5" i="1" s="1"/>
  <c r="O203" i="1"/>
  <c r="O209" i="1"/>
  <c r="N273" i="1"/>
  <c r="O35" i="1"/>
  <c r="O74" i="1"/>
  <c r="O215" i="1"/>
  <c r="J249" i="1"/>
  <c r="J179" i="1" s="1"/>
  <c r="J114" i="2"/>
  <c r="J1" i="2" s="1"/>
  <c r="J48" i="1"/>
  <c r="O133" i="1"/>
  <c r="J137" i="1"/>
  <c r="O201" i="1"/>
  <c r="O16" i="1"/>
  <c r="O15" i="1" s="1"/>
  <c r="O176" i="1"/>
  <c r="O61" i="1"/>
  <c r="O129" i="1"/>
  <c r="O211" i="1"/>
  <c r="N6" i="1"/>
  <c r="N5" i="1" s="1"/>
  <c r="O23" i="1"/>
  <c r="O57" i="1"/>
  <c r="N71" i="1"/>
  <c r="O27" i="1"/>
  <c r="O81" i="1"/>
  <c r="O94" i="1"/>
  <c r="O145" i="1"/>
  <c r="O144" i="1" s="1"/>
  <c r="O185" i="1"/>
  <c r="O101" i="1"/>
  <c r="O123" i="1"/>
  <c r="O122" i="1" s="1"/>
  <c r="N291" i="1"/>
  <c r="O39" i="1"/>
  <c r="O73" i="1"/>
  <c r="O118" i="1"/>
  <c r="O155" i="1"/>
  <c r="N269" i="1"/>
  <c r="N268" i="1" s="1"/>
  <c r="N83" i="1"/>
  <c r="O9" i="1"/>
  <c r="O8" i="1" s="1"/>
  <c r="O45" i="1"/>
  <c r="O69" i="1"/>
  <c r="J150" i="1"/>
  <c r="O219" i="1"/>
  <c r="O253" i="1"/>
  <c r="N56" i="1"/>
  <c r="O56" i="1"/>
  <c r="N76" i="1"/>
  <c r="O76" i="1"/>
  <c r="N114" i="1"/>
  <c r="O114" i="1"/>
  <c r="N195" i="1"/>
  <c r="O14" i="1"/>
  <c r="O28" i="1"/>
  <c r="O38" i="1"/>
  <c r="O82" i="1"/>
  <c r="O102" i="1"/>
  <c r="O136" i="1"/>
  <c r="O156" i="1"/>
  <c r="O194" i="1"/>
  <c r="O292" i="1"/>
  <c r="O193" i="1"/>
  <c r="O301" i="1"/>
  <c r="N50" i="1"/>
  <c r="N49" i="1" s="1"/>
  <c r="O50" i="1"/>
  <c r="N60" i="1"/>
  <c r="O60" i="1"/>
  <c r="N64" i="1"/>
  <c r="O64" i="1"/>
  <c r="N68" i="1"/>
  <c r="O68" i="1"/>
  <c r="N72" i="1"/>
  <c r="O72" i="1"/>
  <c r="N80" i="1"/>
  <c r="O80" i="1"/>
  <c r="N85" i="1"/>
  <c r="N84" i="1" s="1"/>
  <c r="N97" i="1"/>
  <c r="O97" i="1"/>
  <c r="N108" i="1"/>
  <c r="N107" i="1" s="1"/>
  <c r="O108" i="1"/>
  <c r="N128" i="1"/>
  <c r="N132" i="1"/>
  <c r="O132" i="1"/>
  <c r="N143" i="1"/>
  <c r="N142" i="1" s="1"/>
  <c r="N149" i="1"/>
  <c r="O149" i="1"/>
  <c r="N161" i="1"/>
  <c r="N160" i="1" s="1"/>
  <c r="O161" i="1"/>
  <c r="N173" i="1"/>
  <c r="O173" i="1"/>
  <c r="N177" i="1"/>
  <c r="O177" i="1"/>
  <c r="O183" i="1"/>
  <c r="N183" i="1"/>
  <c r="N187" i="1"/>
  <c r="O187" i="1"/>
  <c r="N191" i="1"/>
  <c r="O191" i="1"/>
  <c r="N199" i="1"/>
  <c r="O199" i="1"/>
  <c r="N204" i="1"/>
  <c r="O204" i="1"/>
  <c r="N210" i="1"/>
  <c r="O210" i="1"/>
  <c r="N218" i="1"/>
  <c r="O218" i="1"/>
  <c r="N223" i="1"/>
  <c r="N222" i="1" s="1"/>
  <c r="N240" i="1"/>
  <c r="O240" i="1"/>
  <c r="N246" i="1"/>
  <c r="O246" i="1"/>
  <c r="N252" i="1"/>
  <c r="O252" i="1"/>
  <c r="N258" i="1"/>
  <c r="N257" i="1" s="1"/>
  <c r="O258" i="1"/>
  <c r="O257" i="1" s="1"/>
  <c r="N274" i="1"/>
  <c r="O274" i="1"/>
  <c r="N279" i="1"/>
  <c r="O279" i="1"/>
  <c r="N287" i="1"/>
  <c r="N286" i="1" s="1"/>
  <c r="O287" i="1"/>
  <c r="O286" i="1" s="1"/>
  <c r="N298" i="1"/>
  <c r="O298" i="1"/>
  <c r="N307" i="1"/>
  <c r="N306" i="1" s="1"/>
  <c r="N315" i="1"/>
  <c r="N314" i="1" s="1"/>
  <c r="O315" i="1"/>
  <c r="O314" i="1" s="1"/>
  <c r="O20" i="1"/>
  <c r="O167" i="1"/>
  <c r="N40" i="1"/>
  <c r="N37" i="1" s="1"/>
  <c r="O40" i="1"/>
  <c r="N54" i="1"/>
  <c r="O54" i="1"/>
  <c r="N62" i="1"/>
  <c r="O62" i="1"/>
  <c r="N70" i="1"/>
  <c r="O70" i="1"/>
  <c r="N78" i="1"/>
  <c r="O78" i="1"/>
  <c r="N91" i="1"/>
  <c r="O91" i="1"/>
  <c r="N95" i="1"/>
  <c r="O95" i="1"/>
  <c r="N100" i="1"/>
  <c r="N99" i="1" s="1"/>
  <c r="O100" i="1"/>
  <c r="N105" i="1"/>
  <c r="O105" i="1"/>
  <c r="N112" i="1"/>
  <c r="N117" i="1"/>
  <c r="O117" i="1"/>
  <c r="O115" i="1" s="1"/>
  <c r="O111" i="1" s="1"/>
  <c r="O110" i="1" s="1"/>
  <c r="N125" i="1"/>
  <c r="O125" i="1"/>
  <c r="N130" i="1"/>
  <c r="O130" i="1"/>
  <c r="N134" i="1"/>
  <c r="O134" i="1"/>
  <c r="N140" i="1"/>
  <c r="O140" i="1"/>
  <c r="N147" i="1"/>
  <c r="O147" i="1"/>
  <c r="N154" i="1"/>
  <c r="O154" i="1"/>
  <c r="N158" i="1"/>
  <c r="O158" i="1"/>
  <c r="N165" i="1"/>
  <c r="N164" i="1" s="1"/>
  <c r="N163" i="1" s="1"/>
  <c r="O165" i="1"/>
  <c r="N175" i="1"/>
  <c r="O175" i="1"/>
  <c r="N181" i="1"/>
  <c r="N189" i="1"/>
  <c r="O189" i="1"/>
  <c r="N197" i="1"/>
  <c r="O197" i="1"/>
  <c r="N206" i="1"/>
  <c r="O206" i="1"/>
  <c r="N212" i="1"/>
  <c r="O212" i="1"/>
  <c r="N216" i="1"/>
  <c r="O216" i="1"/>
  <c r="N220" i="1"/>
  <c r="O220" i="1"/>
  <c r="N242" i="1"/>
  <c r="O242" i="1"/>
  <c r="N254" i="1"/>
  <c r="O254" i="1"/>
  <c r="N271" i="1"/>
  <c r="N270" i="1" s="1"/>
  <c r="O271" i="1"/>
  <c r="O270" i="1" s="1"/>
  <c r="N276" i="1"/>
  <c r="O276" i="1"/>
  <c r="N284" i="1"/>
  <c r="N283" i="1" s="1"/>
  <c r="N290" i="1"/>
  <c r="O290" i="1"/>
  <c r="N295" i="1"/>
  <c r="O295" i="1"/>
  <c r="N300" i="1"/>
  <c r="O300" i="1"/>
  <c r="N312" i="1"/>
  <c r="O24" i="1"/>
  <c r="O30" i="1"/>
  <c r="O42" i="1"/>
  <c r="O58" i="1"/>
  <c r="O93" i="1"/>
  <c r="O143" i="1"/>
  <c r="O142" i="1" s="1"/>
  <c r="N12" i="1"/>
  <c r="N11" i="1" s="1"/>
  <c r="O12" i="1"/>
  <c r="N19" i="1"/>
  <c r="O19" i="1"/>
  <c r="N25" i="1"/>
  <c r="O25" i="1"/>
  <c r="N29" i="1"/>
  <c r="O29" i="1"/>
  <c r="N36" i="1"/>
  <c r="N34" i="1" s="1"/>
  <c r="N33" i="1" s="1"/>
  <c r="O36" i="1"/>
  <c r="N47" i="1"/>
  <c r="O47" i="1"/>
  <c r="N59" i="1"/>
  <c r="O59" i="1"/>
  <c r="N63" i="1"/>
  <c r="O63" i="1"/>
  <c r="O67" i="1"/>
  <c r="N67" i="1"/>
  <c r="N75" i="1"/>
  <c r="O75" i="1"/>
  <c r="N79" i="1"/>
  <c r="O79" i="1"/>
  <c r="N92" i="1"/>
  <c r="O92" i="1"/>
  <c r="N96" i="1"/>
  <c r="O96" i="1"/>
  <c r="N106" i="1"/>
  <c r="O106" i="1"/>
  <c r="N113" i="1"/>
  <c r="O113" i="1"/>
  <c r="N126" i="1"/>
  <c r="O126" i="1"/>
  <c r="N131" i="1"/>
  <c r="O131" i="1"/>
  <c r="N141" i="1"/>
  <c r="O141" i="1"/>
  <c r="N148" i="1"/>
  <c r="O148" i="1"/>
  <c r="N159" i="1"/>
  <c r="O159" i="1"/>
  <c r="N166" i="1"/>
  <c r="O166" i="1"/>
  <c r="N172" i="1"/>
  <c r="O172" i="1"/>
  <c r="N182" i="1"/>
  <c r="O182" i="1"/>
  <c r="N190" i="1"/>
  <c r="O190" i="1"/>
  <c r="N198" i="1"/>
  <c r="O198" i="1"/>
  <c r="N203" i="1"/>
  <c r="N209" i="1"/>
  <c r="N213" i="1"/>
  <c r="O213" i="1"/>
  <c r="N217" i="1"/>
  <c r="O217" i="1"/>
  <c r="N221" i="1"/>
  <c r="O221" i="1"/>
  <c r="N239" i="1"/>
  <c r="O239" i="1"/>
  <c r="N251" i="1"/>
  <c r="O251" i="1"/>
  <c r="N256" i="1"/>
  <c r="N255" i="1" s="1"/>
  <c r="O256" i="1"/>
  <c r="O255" i="1" s="1"/>
  <c r="O273" i="1"/>
  <c r="N278" i="1"/>
  <c r="N277" i="1" s="1"/>
  <c r="O278" i="1"/>
  <c r="N297" i="1"/>
  <c r="O297" i="1"/>
  <c r="N313" i="1"/>
  <c r="O313" i="1"/>
  <c r="O311" i="1" s="1"/>
  <c r="N55" i="1"/>
  <c r="N135" i="1"/>
  <c r="O18" i="1"/>
  <c r="O17" i="1" s="1"/>
  <c r="O26" i="1"/>
  <c r="O41" i="1"/>
  <c r="O66" i="1"/>
  <c r="O112" i="1"/>
  <c r="O181" i="1"/>
  <c r="O186" i="1"/>
  <c r="O214" i="1"/>
  <c r="O243" i="1"/>
  <c r="J121" i="1"/>
  <c r="N104" i="1"/>
  <c r="N116" i="1"/>
  <c r="N139" i="1"/>
  <c r="N153" i="1"/>
  <c r="O153" i="1"/>
  <c r="N157" i="1"/>
  <c r="O157" i="1"/>
  <c r="N174" i="1"/>
  <c r="O174" i="1"/>
  <c r="N184" i="1"/>
  <c r="O184" i="1"/>
  <c r="N188" i="1"/>
  <c r="O188" i="1"/>
  <c r="N192" i="1"/>
  <c r="O192" i="1"/>
  <c r="N196" i="1"/>
  <c r="O196" i="1"/>
  <c r="N200" i="1"/>
  <c r="O200" i="1"/>
  <c r="N205" i="1"/>
  <c r="O205" i="1"/>
  <c r="N241" i="1"/>
  <c r="O241" i="1"/>
  <c r="N247" i="1"/>
  <c r="O247" i="1"/>
  <c r="N260" i="1"/>
  <c r="N259" i="1" s="1"/>
  <c r="N275" i="1"/>
  <c r="O275" i="1"/>
  <c r="N280" i="1"/>
  <c r="O280" i="1"/>
  <c r="N289" i="1"/>
  <c r="O289" i="1"/>
  <c r="N294" i="1"/>
  <c r="O294" i="1"/>
  <c r="N299" i="1"/>
  <c r="O299" i="1"/>
  <c r="N310" i="1"/>
  <c r="N309" i="1" s="1"/>
  <c r="N308" i="1" s="1"/>
  <c r="O310" i="1"/>
  <c r="O309" i="1" s="1"/>
  <c r="O308" i="1" s="1"/>
  <c r="N123" i="1"/>
  <c r="N122" i="1" s="1"/>
  <c r="O51" i="1"/>
  <c r="O98" i="1"/>
  <c r="O109" i="1"/>
  <c r="O139" i="1"/>
  <c r="O162" i="1"/>
  <c r="K1" i="1"/>
  <c r="K57" i="2"/>
  <c r="K114" i="2" s="1"/>
  <c r="K1" i="2" s="1"/>
  <c r="O44" i="1" l="1"/>
  <c r="O43" i="1" s="1"/>
  <c r="O11" i="1"/>
  <c r="O152" i="1"/>
  <c r="O151" i="1" s="1"/>
  <c r="O138" i="1"/>
  <c r="N311" i="1"/>
  <c r="O250" i="1"/>
  <c r="O249" i="1" s="1"/>
  <c r="O99" i="1"/>
  <c r="N103" i="1"/>
  <c r="O34" i="1"/>
  <c r="O33" i="1" s="1"/>
  <c r="N115" i="1"/>
  <c r="N111" i="1" s="1"/>
  <c r="N110" i="1" s="1"/>
  <c r="O296" i="1"/>
  <c r="O272" i="1"/>
  <c r="N250" i="1"/>
  <c r="N249" i="1" s="1"/>
  <c r="O146" i="1"/>
  <c r="O137" i="1" s="1"/>
  <c r="O124" i="1"/>
  <c r="N53" i="1"/>
  <c r="N52" i="1" s="1"/>
  <c r="N48" i="1" s="1"/>
  <c r="O245" i="1"/>
  <c r="O244" i="1" s="1"/>
  <c r="O37" i="1"/>
  <c r="O22" i="1"/>
  <c r="O21" i="1" s="1"/>
  <c r="N272" i="1"/>
  <c r="N44" i="1"/>
  <c r="N43" i="1" s="1"/>
  <c r="N180" i="1"/>
  <c r="O53" i="1"/>
  <c r="O52" i="1" s="1"/>
  <c r="N152" i="1"/>
  <c r="N151" i="1" s="1"/>
  <c r="N150" i="1" s="1"/>
  <c r="N296" i="1"/>
  <c r="N208" i="1"/>
  <c r="N207" i="1" s="1"/>
  <c r="O171" i="1"/>
  <c r="N146" i="1"/>
  <c r="N124" i="1"/>
  <c r="N245" i="1"/>
  <c r="N244" i="1" s="1"/>
  <c r="O208" i="1"/>
  <c r="O207" i="1" s="1"/>
  <c r="O127" i="1"/>
  <c r="N22" i="1"/>
  <c r="N21" i="1" s="1"/>
  <c r="O107" i="1"/>
  <c r="N138" i="1"/>
  <c r="O180" i="1"/>
  <c r="N202" i="1"/>
  <c r="N171" i="1"/>
  <c r="O164" i="1"/>
  <c r="O163" i="1" s="1"/>
  <c r="N127" i="1"/>
  <c r="O49" i="1"/>
  <c r="O202" i="1"/>
  <c r="N17" i="1"/>
  <c r="O293" i="1"/>
  <c r="O277" i="1"/>
  <c r="O160" i="1"/>
  <c r="N293" i="1"/>
  <c r="O260" i="1"/>
  <c r="O259" i="1" s="1"/>
  <c r="N121" i="1" l="1"/>
  <c r="N137" i="1"/>
  <c r="O179" i="1"/>
  <c r="O48" i="1"/>
  <c r="N179" i="1"/>
  <c r="O121" i="1"/>
  <c r="N288" i="1"/>
  <c r="N1" i="1" s="1"/>
  <c r="O150" i="1"/>
  <c r="O288" i="1"/>
  <c r="M179" i="1"/>
  <c r="M1" i="1"/>
  <c r="J1" i="1"/>
  <c r="O1" i="1" l="1"/>
</calcChain>
</file>

<file path=xl/sharedStrings.xml><?xml version="1.0" encoding="utf-8"?>
<sst xmlns="http://schemas.openxmlformats.org/spreadsheetml/2006/main" count="1237" uniqueCount="621">
  <si>
    <t>PLAN NABAVE MATERIJALA, ENERGIJE, USLUGA I DUGOTRAJNE NEFINANCIJSKE IMOVINE ZA 2026. GODINU - II. REBALANS</t>
  </si>
  <si>
    <t>EVIDENCIJSKI BROJ NABAVE</t>
  </si>
  <si>
    <t>CPV OZNAKA</t>
  </si>
  <si>
    <t>VRSTA POSTUPKA NABAVE</t>
  </si>
  <si>
    <t>PLANIRA LI SE PREDMET NABAVE PODIJELITI NA GRUPE</t>
  </si>
  <si>
    <t>UGOVOR O JAVNOJ NABAVI / OKVIRNI SPORAZUM</t>
  </si>
  <si>
    <t>PLANIRANI POČETAK POSTUPKA</t>
  </si>
  <si>
    <t>PLANIRANO TRAJANJE UGOVORA O JAVNOJ NABAVI / OKVIRNOG SPORAZUMA</t>
  </si>
  <si>
    <t>OZNAKA POZICIJE FINANCIJSKOG PLANA</t>
  </si>
  <si>
    <t>PREDMET NABAVE</t>
  </si>
  <si>
    <t xml:space="preserve"> PROCIJENJENA VRIJEDNOST ZA 2026. GODINU </t>
  </si>
  <si>
    <t>POVEĆANJE / SMANJENJE 
29.04.2026</t>
  </si>
  <si>
    <t>POVEĆANJE / SMANJENJE 
24.06.2026.</t>
  </si>
  <si>
    <t xml:space="preserve">NOVA PROCIJENJENA VRIJEDNOST ZA 2026. GODINU </t>
  </si>
  <si>
    <t>PLANIRANA  VRIJEDNOST PREDMETA NABAVE (PDV UKLJUČEN)</t>
  </si>
  <si>
    <t xml:space="preserve">IZNOS TROŠKA U FINANCIJSKOM PLANU </t>
  </si>
  <si>
    <t>NAVOD FINANCIRA LI SE UGOVOR IZ FONDOVA EU</t>
  </si>
  <si>
    <t>NAPOMENA</t>
  </si>
  <si>
    <t>UREDSKI MATERIJAL</t>
  </si>
  <si>
    <t>BN-16-2026</t>
  </si>
  <si>
    <t>30192000-1</t>
  </si>
  <si>
    <t>JEDNOSTAVNA NABAVA</t>
  </si>
  <si>
    <t>NE</t>
  </si>
  <si>
    <t>BN-18-2026</t>
  </si>
  <si>
    <t>TONERI I TINTE</t>
  </si>
  <si>
    <t>LITERATURA</t>
  </si>
  <si>
    <t xml:space="preserve">22120000-7 </t>
  </si>
  <si>
    <t>NABAVA STRUČNE LITERATURE</t>
  </si>
  <si>
    <t>BN-06-2026</t>
  </si>
  <si>
    <t>MATERIJAL I SREDSTVA ZA ČIŠĆENJE I ODRŽAVANJE</t>
  </si>
  <si>
    <t>MATERIJAL ZA HIGIJENSKE POTREBE I NJEGU</t>
  </si>
  <si>
    <t>EMV-03-2026</t>
  </si>
  <si>
    <t>33140000-3</t>
  </si>
  <si>
    <t>OTVORENI POSTUPAK JN</t>
  </si>
  <si>
    <t>OKVIRNI SPORAZUM</t>
  </si>
  <si>
    <t>I. KVARTAL</t>
  </si>
  <si>
    <t>2 GODINE</t>
  </si>
  <si>
    <t>SANITETSKI MATERIJAL</t>
  </si>
  <si>
    <t>PROVODI GRAD ZAGREB KAO SREDIŠNJE TIJELO ZA NABAVU</t>
  </si>
  <si>
    <t>EMV-04-2026</t>
  </si>
  <si>
    <t>33760000-5</t>
  </si>
  <si>
    <t xml:space="preserve">SREDSTVA ZA OSOBNU HIGIJENU </t>
  </si>
  <si>
    <t>OSTALI MATERIJAL I SIROVINE</t>
  </si>
  <si>
    <t>EMV-02-2026</t>
  </si>
  <si>
    <t>24110000-8</t>
  </si>
  <si>
    <t>TEHNIČKI PLINOVI</t>
  </si>
  <si>
    <t>ENERGIJA</t>
  </si>
  <si>
    <t>OPSKRBA ELEKTRIČNOM ENERGIJOM</t>
  </si>
  <si>
    <t>ZAJEDNIČKA NABAVA PROVODI GRAD ZAGREB KAO SREDIŠNJE TIJELO ZA NABAVU</t>
  </si>
  <si>
    <t>PLIN</t>
  </si>
  <si>
    <t>MOTORNI BENZIN I DIZEL GORIVO</t>
  </si>
  <si>
    <t>MATERIJAL I DIJELOVI ZA TEKUĆE I INVESTICIJSKO ODRŽAVANJE OPREME (EKOLOGIJA)</t>
  </si>
  <si>
    <t>24960000-1</t>
  </si>
  <si>
    <t>DA</t>
  </si>
  <si>
    <t>III. KVARTAL</t>
  </si>
  <si>
    <t>GOTOVI TESTOVI ZA EKOLOGIJU I OSTALO, GRUPE:</t>
  </si>
  <si>
    <t>GOTOVI TESTOVI ZA PESTICIDE I SPE KOLONE ZA DODATNO PROČIŠĆAVANJE I  EKSTRAKCIJU UZORAKA</t>
  </si>
  <si>
    <t>BOČICE I ŠPRICE ZA AUTOUZORKIVAČE</t>
  </si>
  <si>
    <t>SPE KOLONICE ZA DODATNO PROČIŠĆAVANJE I  EKSTRAKCIJU UZORAKA</t>
  </si>
  <si>
    <t>ELISA TESTOVI ZA ALERGENE</t>
  </si>
  <si>
    <t xml:space="preserve">KIVETNI TESTOVI ZA ODREĐIVANJE KPK, SULFITA, ORTOFOSFATA I UKUPNOG FOSFORA, UKUPNOG DUŠIKA, ANIONSKIH, KATIONSKIH I NEIONSKIH DETERGENATA NA HACH LANGE DR 3900 SPEKTROFOTOMETRU SA RFID TEHNOLOGIJOM ZA PRIMJENU NA PODRUČJU ANALIZA VODA I HT 200S TERMOBLOKU ZA BRZU DIGESTIJU  </t>
  </si>
  <si>
    <t>KITOVI ZA IZOLACIJU I PROČIŠĆAVANJE DNA IZ OKOLIŠNIH UZORAKA I HRANE, DETEKCIJU I KVANTIFIKACIJU ALERGENA, DETEKCIJU RAZLIČITIH ŽIVOTINJSKIH VRSTA, DETEKCIJU PATOGENIH MIKROORGANIZAMA I GMO SCREENING</t>
  </si>
  <si>
    <t>BN-09-2026</t>
  </si>
  <si>
    <t>GOTOVI TESTOVI ZA EKOLOGIJU I OSTALO - GRUPA 3. SPE KOLONICE ZA DODATNO PROČIŠĆAVANJE I EKSTRAKCIJU UZORAKA</t>
  </si>
  <si>
    <t>31000000-6</t>
  </si>
  <si>
    <t>POTROŠNI MATERIJAL I PRIBOR ZA LABORATORIJSKE UREĐAJE</t>
  </si>
  <si>
    <t>OSTALI MATERIJAL I DIJELOVI ZA TEKUĆE I INVESTICIJSKO ODRŽAVANJE</t>
  </si>
  <si>
    <t>BN-13-2026</t>
  </si>
  <si>
    <t xml:space="preserve">44400000-4 </t>
  </si>
  <si>
    <t>OSTALI MATERIJAL I DIJELOVI ZA TEKUĆE I INVESTICIJSKO ODRŽAVANJE - TEHNIČKA SLUŽBA</t>
  </si>
  <si>
    <t>SITAN INVENTAR</t>
  </si>
  <si>
    <t xml:space="preserve">38000000-5 </t>
  </si>
  <si>
    <t>EKOLOGIJA</t>
  </si>
  <si>
    <t>DISPENZORI, BIRETE I TERMOMETRI, GRUPE:</t>
  </si>
  <si>
    <t>DISPENZORI, BIRETE I PIPETE</t>
  </si>
  <si>
    <t>TERMOMETRI</t>
  </si>
  <si>
    <t xml:space="preserve">18100000-0 </t>
  </si>
  <si>
    <t>UGOVOR O JN</t>
  </si>
  <si>
    <t>1 GODINA</t>
  </si>
  <si>
    <t>SLUŽBENA, RADNA I ZAŠTITNA ODJEĆA I OBUĆA, GRUPE:</t>
  </si>
  <si>
    <t>ZAVOD</t>
  </si>
  <si>
    <t>RADNA I ZAŠTITNA ODJEĆA BIJELI PROGRAM</t>
  </si>
  <si>
    <t>RADNA I ZAŠTITNA ODJEĆA ZA RAD NA OTVORENOM - ZAŠTITA TIJELA</t>
  </si>
  <si>
    <t>RADNA I ZAŠTITNA OBUĆA ZA RAD NA OTVORENOM</t>
  </si>
  <si>
    <t xml:space="preserve">RADNA I ZAŠTITNA OBUĆA ZA RAD U ZATVORENOM </t>
  </si>
  <si>
    <t>ZAŠTITNA OPREMA RUKU, GLAVE, DIŠNI PUTEVI</t>
  </si>
  <si>
    <t>USLUGE TELEFONA, POŠTE I PRIJEVOZA</t>
  </si>
  <si>
    <t>USLUGE TELEFONA, TELEFAKSA</t>
  </si>
  <si>
    <t>USLUGE TELEFONA, TELEFAKSA - MOBILNA TELEFONIJA</t>
  </si>
  <si>
    <t>ZAJEDNIČKA NABAVA PUTEM UREDA ZA FINANCIJE I JAVNU NABAVU GRADA ZAGREBA</t>
  </si>
  <si>
    <t>USLUGE TELEFONA, TELEFAKSA - USLUGE PRIJENOSA PODATAKA I FIKSNE TELEFONIJE I POVEZIVANJE U JEDINSTVENU MREŽU</t>
  </si>
  <si>
    <t>POŠTARINA (PISMA, TISKANICE I SL.)</t>
  </si>
  <si>
    <t>USLUGE TEKUĆEG I INVESTICIJSKOG ODRŽAVANJA</t>
  </si>
  <si>
    <t>45400000-1</t>
  </si>
  <si>
    <t>USLUGE TEKUĆEG ODRŽAVANJA GRAĐEVINSKIH OBJEKATA</t>
  </si>
  <si>
    <t xml:space="preserve">PARKETARSKI I SLIČNI RADOVI </t>
  </si>
  <si>
    <t>SOBOSLIKARSKI I LIČILAČKI RADOVI</t>
  </si>
  <si>
    <t>USLUGE TEKUĆEG I INVESTICIJSKOG ODRŽAVANJA POSTR. I OPREME</t>
  </si>
  <si>
    <t>EVV-01-2026</t>
  </si>
  <si>
    <t>50410000-2</t>
  </si>
  <si>
    <t>II. KVARTAL</t>
  </si>
  <si>
    <t>USLUGE TEKUĆEG ODRŽAVANJA LABORATORIJSKE OPREME I POSTROJENJA, GRUPE:</t>
  </si>
  <si>
    <t>USLUGE TEKUĆEG ODRŽAVANJA LABORATORIJSKE OPREME PROIZVOĐAČA / PERKIN ELMER, ANTON PAAR, SIEMENS</t>
  </si>
  <si>
    <t>USLUGE TEKUĆEG ODRŽAVANJA LABORATORIJSKE OPREME PROIZVOĐAČA / METTLER TOLEDO, XS INSTRUMENTS</t>
  </si>
  <si>
    <t>USLUGE TEKUĆEG ODRŽAVANJA LABORATORIJSKE OPREME PROIZVOĐAČA /  FOSS</t>
  </si>
  <si>
    <t>USLUGE TEKUĆEG ODRŽAVANJA LABORATORIJSKE OPREME PROIZVOĐAČA /  WTW, MEMMERT, NABRETHERM, BHEROTEST, BURKHARD, HACH, SCHOTT, HEIDOLPH,  SARTORIUS, GRANT</t>
  </si>
  <si>
    <t>USLUGE TEKUĆEG ODRŽAVANJA LABORATORIJSKE OPREME PROIZVOĐAČA /  CAMSPEC</t>
  </si>
  <si>
    <t>USLUGE TEKUĆEG ODRŽAVANJA LABORATORIJSKE OPREME PROIZVOĐAČA / THERMO SCIENTIFIC</t>
  </si>
  <si>
    <t>USLUGE TEKUĆEG ODRŽAVANJA LABORATORIJSKE OPREME PROIZVOĐAČA / ANALITIK JENA, CEM</t>
  </si>
  <si>
    <t>USLUGE TEKUĆEG ODRŽAVANJA LABORATORIJSKE OPREME PROIZVOĐAČA / LTH,KW, ARCTIKO</t>
  </si>
  <si>
    <t>USLUGE TEKUĆEG ODRŽAVANJA LABORATORIJSKE OPREME PROIZVOĐAČA /  SAMSUNG</t>
  </si>
  <si>
    <t>USLUGE TEKUĆEG ODRŽAVANJA LABORATORIJSKE OPREME PROIZVOĐAČA /  SMEG</t>
  </si>
  <si>
    <t>USLUGE TEKUĆEG ODRŽAVANJA LABORATORIJSKE OPREME PROIZVOĐAČA / MRC SCIENTIFIC INSTRUMENTS</t>
  </si>
  <si>
    <t>USLUGE TEKUĆEG ODRŽAVANJA LABORATORIJSKE OPREME PROIZVOĐAČA /  HORIBA</t>
  </si>
  <si>
    <t>USLUGE TEKUĆEG ODRŽAVANJA LABORATORIJSKE OPREME PROIZVOĐAČA /  TESTO, GEOTECH</t>
  </si>
  <si>
    <t>USLUGE TEKUĆEG ODRŽAVANJA LABORATORIJSKE OPREME PROIZVOĐAČA / FLUKE</t>
  </si>
  <si>
    <t>USLUGE TEKUĆEG ODRŽAVANJA LABORATORIJSKE OPREME PROIZVOĐAČA / INKO</t>
  </si>
  <si>
    <t>USLUGE TEKUĆEG ODRŽAVANJA LABORATORIJSKE OPREME PROIZVOĐAČA / GORENJE</t>
  </si>
  <si>
    <t>USLUGE TEKUĆEG ODRŽAVANJA LABORATORIJSKE OPREME PROIZVOĐAČA / MB FRIGO</t>
  </si>
  <si>
    <t>USLUGE TEKUĆEG ODRŽAVANJA LABORATORIJSKE OPREME PROIZVOĐAČA / NEOS</t>
  </si>
  <si>
    <t>USLUGE TEKUĆEG ODRŽAVANJA LABORATORIJSKE OPREME PROIZVOĐAČA / HACH</t>
  </si>
  <si>
    <t>USLUGE TEKUĆEG ODRŽAVANJA LABORATORIJSKE OPREME PROIZVOĐAČA / VIRCELL</t>
  </si>
  <si>
    <t>USLUGE TEKUĆEG ODRŽAVANJA LABORATORIJSKE OPREME PROIZVOĐAČA / AUSDIAGNOSTIC</t>
  </si>
  <si>
    <t>USLUGE TEKUĆEG ODRŽAVANJA LABORATORIJSKE OPREME PROIZVOĐAČA / ALIFAX</t>
  </si>
  <si>
    <t>USLUGE TEKUĆEG ODRŽAVANJA LABORATORIJSKE OPREME PROIZVOĐAČA / SYSMEX</t>
  </si>
  <si>
    <t>USLUGE TEKUĆEG ODRŽAVANJA LABORATORIJSKE OPREME PROIZVOĐAČA / KLIMAOPREMA</t>
  </si>
  <si>
    <t>USLUGE TEKUĆEG ODRŽAVANJA LABORATORIJSKE OPREME PROIZVOĐAČA / KONČAR</t>
  </si>
  <si>
    <t xml:space="preserve">USLUGE TEKUĆEG ODRŽAVANJA LABORATORIJSKE OPREME PROIZVOĐAČA / MEDICAL PROJECT </t>
  </si>
  <si>
    <t>USLUGE TEKUĆEG ODRŽAVANJA LABORATORIJSKE OPREME PROIZVOĐAČA / INTERKLIMAT</t>
  </si>
  <si>
    <t>USLUGE TEKUĆEG ODRŽAVANJA LABORATORIJSKE OPREME PROIZVOĐAČA / MMM</t>
  </si>
  <si>
    <t>USLUGE TEKUĆEG ODRŽAVANJA LABORATORIJSKE OPREME PROIZVOĐAČA / BELIMED</t>
  </si>
  <si>
    <t>USLUGE TEKUĆEG ODRŽAVANJA LABORATORIJSKE OPREME PROIZVOĐAČA / SIMPACK VIRO</t>
  </si>
  <si>
    <t>BN-01-2026</t>
  </si>
  <si>
    <t xml:space="preserve">50000000-5 </t>
  </si>
  <si>
    <t>ODRŽAVANJE SREDSTAVA RADA - GRUPE:</t>
  </si>
  <si>
    <t xml:space="preserve">SERVIS I PUNJENJE VATROGASNIH APARATA </t>
  </si>
  <si>
    <t>ODRŽAVANJE SUSTAVA VATRODOJAVE I DETKCIJE PLINA</t>
  </si>
  <si>
    <t>ODRŽAVANJE UPS-a i DEA</t>
  </si>
  <si>
    <t>ODRŽAVANJE SUSTAVA GAŠENJE POŽARA PLINOM NOVEC 1230</t>
  </si>
  <si>
    <t xml:space="preserve">ODRŽAVANJE SUSTAVA PROTUPOŽARNIH I DIMONEPROPUSNIH VRATA </t>
  </si>
  <si>
    <t>ODRŽAVANJE DIZALA</t>
  </si>
  <si>
    <t xml:space="preserve">50531100-7 </t>
  </si>
  <si>
    <t>SERVIS I ODRŽAVANJE KOTLOVNICE</t>
  </si>
  <si>
    <t>EMV-16-2026</t>
  </si>
  <si>
    <t>50730000-1</t>
  </si>
  <si>
    <t>SERVIS I ODRŽAVANJE KLIMA VENTILACIJSKIH UREĐAJA I RASHLADNE TEHNIKE</t>
  </si>
  <si>
    <t>BN-32-2026</t>
  </si>
  <si>
    <t xml:space="preserve">ISPITIVANJE SUSTAVA VENTILACIJE I IZRADA ZAPISNIKA </t>
  </si>
  <si>
    <t>BN-25-2026</t>
  </si>
  <si>
    <t xml:space="preserve">65120000-0 </t>
  </si>
  <si>
    <t>ODRŽAVANJE SUSTAVA ZA PRIPREMU PURIFICIRANE VODE</t>
  </si>
  <si>
    <t>50310000-1</t>
  </si>
  <si>
    <t xml:space="preserve">SERVIS I ODRŽAVANJE FOTOKOPIRNIH UREĐAJA I OSTALE UREDSKE OPREME </t>
  </si>
  <si>
    <t>BN-04-2026</t>
  </si>
  <si>
    <t>50433000-9</t>
  </si>
  <si>
    <t>UMJERAVANJE MJERILA TEMPERATURE</t>
  </si>
  <si>
    <t>UMJERAVANJE MJERILA VOLUMENA</t>
  </si>
  <si>
    <t>50230000-6</t>
  </si>
  <si>
    <t>PRESELJENJE I POPRAVAK RAMPE</t>
  </si>
  <si>
    <t>USLUGE TEKUĆEG I INVESTICIJSKOG ODRŽAVANJA PRIJEVOZNIH SREDSTAVA</t>
  </si>
  <si>
    <t>BN-08-2026</t>
  </si>
  <si>
    <t>50110000-9</t>
  </si>
  <si>
    <t>USLUGE TEKUĆEG ODRŽAVANJA PRIJEVOZNIH SREDSTAVA - SERVISI:</t>
  </si>
  <si>
    <t xml:space="preserve">34351100-3 </t>
  </si>
  <si>
    <t>NABAVA AUTOGUMA</t>
  </si>
  <si>
    <t>BN-17-2026</t>
  </si>
  <si>
    <t>50112300-6</t>
  </si>
  <si>
    <t>USLUGE TEKUĆEG ODRŽAVANJA PRIJEVOZNIH SREDSTAVA - PRANJE VOZILA</t>
  </si>
  <si>
    <t>USLUGE PROMIDŽBE I INFORMIRANJA</t>
  </si>
  <si>
    <t>BN-27-2026</t>
  </si>
  <si>
    <t>79416000-3</t>
  </si>
  <si>
    <t>USLUGE KOMUNIKACIJSKOG SAVJETOVANJA I ODNOSA S JAVNOŠĆU</t>
  </si>
  <si>
    <t xml:space="preserve">79900000-3 </t>
  </si>
  <si>
    <t xml:space="preserve">BAZA FOTOGRAFIJA (PRAVA I LICENCE NA KORIŠTENJE VIZUALNOG SADRŽAJA - FOTOGRAFIJA, ILUSTRACIJA I GRAFIKA) </t>
  </si>
  <si>
    <t>USLUGE PRAĆENJA MEDIJSKIH OBJAVA (PRESSCUT)</t>
  </si>
  <si>
    <t>KOMUNALNE USLUGE</t>
  </si>
  <si>
    <t xml:space="preserve">90915000-4 </t>
  </si>
  <si>
    <t>DIMNJAČARSKE I EKOLOŠKE USLUGE</t>
  </si>
  <si>
    <t xml:space="preserve">77310000-6 </t>
  </si>
  <si>
    <t>OSTALE KOMUNALNE USLUGE - UREĐENJE OKOLIŠA I SLIČNO</t>
  </si>
  <si>
    <t xml:space="preserve">ZAKUPNINE I NAJAMNINE </t>
  </si>
  <si>
    <t>LICENCE</t>
  </si>
  <si>
    <t>BN-14-2026</t>
  </si>
  <si>
    <t>72252000-6</t>
  </si>
  <si>
    <t>GODIŠNJA LICENCA ZA NAJAM DISKOVNOG PROSTORA</t>
  </si>
  <si>
    <t>30230000-0</t>
  </si>
  <si>
    <t>UNIFLOW LICENCE - PRINT MANAGEMENT</t>
  </si>
  <si>
    <t xml:space="preserve">REMOTE DESKTOP APLIKACIJA </t>
  </si>
  <si>
    <t>EVV-02-2026</t>
  </si>
  <si>
    <t>28 MJESECI</t>
  </si>
  <si>
    <t>SERVERSKE I KLIJENTSKE MICROSOFT LICENCE, GRUPE:</t>
  </si>
  <si>
    <t>SERVERSKE I KLIJENTSKE MICROSOFT LICENCE</t>
  </si>
  <si>
    <t>LICENCE ZA MICROSOFT CLOUD RJEŠENJE ZA ODRŽAVANJE GIS APLIKACIJE EKO KARTE</t>
  </si>
  <si>
    <t>BN-22-2026</t>
  </si>
  <si>
    <t>LICENCA ZA KORIŠTENJE SOFTVERA ZA MAMOGRAFIJU - PROGRAM ZA TRIJAŽU MAMOGRAFSKIH SNIMAKA</t>
  </si>
  <si>
    <t>OSTALE NAJAMNINE I ZAKUPNINE</t>
  </si>
  <si>
    <t xml:space="preserve">41110000-3 </t>
  </si>
  <si>
    <t xml:space="preserve">NAJAM APARATA I ISPORUKA VODE </t>
  </si>
  <si>
    <t>ZDRAVSTVENE USLUGE</t>
  </si>
  <si>
    <t>OBVEZNI I PREVENTIVNI ZDRAVSTVENI PREGLEDI ZAPOSLENIKA</t>
  </si>
  <si>
    <t>EMV-21-2026</t>
  </si>
  <si>
    <t>85100000-0</t>
  </si>
  <si>
    <t xml:space="preserve">USLUGE SISTEMATSKIH PREGLEDA ZA ZAPOSLENIKE ZAVODA </t>
  </si>
  <si>
    <t>LABORATORIJSKE USLUGE</t>
  </si>
  <si>
    <t>ODREĐIVANJE (USPOSTAVA MONITORINGA) KONTAMINACIJE TALA ZA PROGRAM "EKOLOŠKA KARTA GRADA ZAGREBA"</t>
  </si>
  <si>
    <t xml:space="preserve">71900000-7 </t>
  </si>
  <si>
    <t xml:space="preserve"> PT SHEME  (INTERKALIBRACIJE)</t>
  </si>
  <si>
    <t>IV. KVARTAL</t>
  </si>
  <si>
    <t>LABORATORIJSKE USLUGE DRUGIH LABORATORIJA, GRUPE:</t>
  </si>
  <si>
    <t>LABORATORIJSKE USLUGE ISPITIVANJA VODA NA RAZNE KONTAMINANTE</t>
  </si>
  <si>
    <t>LABORATORIJSKE USLUGE ISPITIVANJA SPECIFIČNIH POKAZATELJA</t>
  </si>
  <si>
    <t>LABORATORIJSKE USLUGE ISPITIVANJA RADIOAKTIVNOSTI I IDENTIFIKACIJE</t>
  </si>
  <si>
    <t>LABORATORIJSKE USLUGE ISPITIVANJA TOKSIČNOSTI</t>
  </si>
  <si>
    <t>LABORATORIJSKE USLUGE ISPITIVANJA VODA NA ANTIBIOTIKE</t>
  </si>
  <si>
    <t>LABORATORIJSKE USLUGE - MIKROBIOLOŠKO ISPITIVANJE, PATVORENJE I KONTAMINANTI U HRANI I POU</t>
  </si>
  <si>
    <t>LABORATORIJSKE USLUGE - IDENTIFIKACIJA IZOLATA MIKROORGANIZAMA</t>
  </si>
  <si>
    <t>LABORATORIJSKE USLUGE - PARAZITOLOŠKE PRETRAGE HRANE</t>
  </si>
  <si>
    <t>LABORATORIJSKE USLUGE - ANALIZE POPS-OVA</t>
  </si>
  <si>
    <t>INTELEKTUALNE I OSOBNE USLUGE</t>
  </si>
  <si>
    <t>OSTALE INTELEKTUALNE USLUGE - IZRADA PROJEKATA</t>
  </si>
  <si>
    <t>71220000-6</t>
  </si>
  <si>
    <t>UGOVOR</t>
  </si>
  <si>
    <t xml:space="preserve">III. KVARTAL </t>
  </si>
  <si>
    <t>5 MJESECI</t>
  </si>
  <si>
    <t>IZRADA PROJEKTA REKONSTRUKCIJE KROVIŠTA ZGRADE C</t>
  </si>
  <si>
    <t>71222000-0</t>
  </si>
  <si>
    <t>4 MJESECA</t>
  </si>
  <si>
    <t>IZRADA PROJEKTNE DOKUMENTACIJE ZA NADSTREŠNICU PARKIRALIŠTA ZA IZGRADNJU FOTONAPONSKE CENTRALE</t>
  </si>
  <si>
    <t>71242000-6</t>
  </si>
  <si>
    <t>IZRADA PROJEKTNE DOKUMENTACIJE DIZALICE TOPLINE ZA ZGRADU A</t>
  </si>
  <si>
    <t>OSTALE INTELEKTUALNE USLUGE - STRUČNI NADZOR</t>
  </si>
  <si>
    <t>71520000</t>
  </si>
  <si>
    <t>STRUČNI NADZOR RADOVA NA UREĐENJU PROSTORA AMBULANTI ZAVODA NA LOKACIJAMA VUKOVARSKA I ODRANSKA, ZAGREB</t>
  </si>
  <si>
    <t>OSTALE INTELEKTUALNE USLUGE - BIOPROGNOZA I MONITORING ZRAKA</t>
  </si>
  <si>
    <t>71351200-5</t>
  </si>
  <si>
    <t>USLUGE NA IZRADI BIOMETEOROLOŠKE PROGNOZE</t>
  </si>
  <si>
    <t>OSTALE INTELEKTUALNE USLUGE - UVOĐENJE SUSTAVA KVALITETE</t>
  </si>
  <si>
    <t>BN-12-2026</t>
  </si>
  <si>
    <t>79990000-0</t>
  </si>
  <si>
    <t xml:space="preserve">CERTIFIKACIJA ZA NORME ISO 9001, ISO 14001 </t>
  </si>
  <si>
    <t xml:space="preserve">79990000-0 </t>
  </si>
  <si>
    <t>AKREDITACIJA U SLUŽBI ZA ZAŠTITU OKOLIŠA I ZDRAVSTVENU EKOLOGIJU PREMA NORMI HRN EN ISO 17025</t>
  </si>
  <si>
    <t>AKREDITACIJA U SLUŽBI ZA KLINIČKU MIKROBIOLOGIJU PREMA NORMI HRN EN ISO 17025 I HRN EN ISO 15189</t>
  </si>
  <si>
    <t>RAČUNALNE USLUGE</t>
  </si>
  <si>
    <t>USLUGE RAZVOJA SOFTVERA</t>
  </si>
  <si>
    <t>EMV-01-2026</t>
  </si>
  <si>
    <t>72267000-4</t>
  </si>
  <si>
    <t>USLUGE RAZVOJA SOFTVERA (ODRŽAVANJE POSLOVNIH PROGRAMSKIH RJEŠENJA), GRUPE:</t>
  </si>
  <si>
    <t>ODRŽAVANJE APLIKACIJE ZA MAMOGRAFIJU "MAMMA-ZG"</t>
  </si>
  <si>
    <t>ODRŽAVANJE APLIKACIJE PROGRAMSKE PODRŠKE U ORDINACIJAMA ŠKOLSKE I ADOLESCENTNE MEDICINE "COMPLETE PREVENTION"</t>
  </si>
  <si>
    <t>ODRŽAVANJE SUSTAVA ZA PRAĆENJE VOZILA "SMARTIVO"</t>
  </si>
  <si>
    <t>72267100-0</t>
  </si>
  <si>
    <t>ODRŽAVANJE PROGRAMSKOG RJEŠENJA EKOLOŠKA KARTA GRADA ZAGREBA</t>
  </si>
  <si>
    <t>72212461-8</t>
  </si>
  <si>
    <t xml:space="preserve">NADOGRADNJA PROGRAMSKOG RJEŠENJA EKOLOŠKA KARTA GRADA ZAGREBA </t>
  </si>
  <si>
    <t>BN-15-2026</t>
  </si>
  <si>
    <t>72212200</t>
  </si>
  <si>
    <t>NADOGRADNJA INTRANET PORTALA ZAVODA</t>
  </si>
  <si>
    <t>72212222</t>
  </si>
  <si>
    <t>NADOGRADNJA WEB STRANICE ZAVODA</t>
  </si>
  <si>
    <t>OSTALE RAČUNALNE USLUGE</t>
  </si>
  <si>
    <t>EMV-09-2026</t>
  </si>
  <si>
    <t>50312000-5</t>
  </si>
  <si>
    <t>ODRŽAVANJE MREŽNE I SERVERSKE INFRASTRUKTURE</t>
  </si>
  <si>
    <t>MREŽNE USLUGE NA LOKACIJAMA ZAVODA</t>
  </si>
  <si>
    <t>GRAFIČKE I TISKARSKE USLUGE, USLUGE KOPIRANJA I UVEZIVANJA I SL., GRUPE:</t>
  </si>
  <si>
    <t>BN-11-2026</t>
  </si>
  <si>
    <t xml:space="preserve">79800000-2 </t>
  </si>
  <si>
    <t xml:space="preserve">GRAFIČKE I TISKARSKE USLUGE, GRUPE: </t>
  </si>
  <si>
    <t>TISAK OBRAZACA I TISKANICA</t>
  </si>
  <si>
    <t xml:space="preserve"> TISAK KNJIGA, BROŠURA, LETAKA I OSTALOG</t>
  </si>
  <si>
    <t>BN-28-2026</t>
  </si>
  <si>
    <t>79999100-4</t>
  </si>
  <si>
    <t>USLUGE DIGITALIZACIJE REGISTRATURNOG GRADIVA</t>
  </si>
  <si>
    <t>USLUGE ČIŠĆENJA, PRANJA I SLIČNO</t>
  </si>
  <si>
    <t>EVV-03-2026</t>
  </si>
  <si>
    <t>90919000-2</t>
  </si>
  <si>
    <t>USLUGE ČIŠĆENJA</t>
  </si>
  <si>
    <t xml:space="preserve">98310000-9 </t>
  </si>
  <si>
    <t xml:space="preserve">USLUGE ČIŠĆENJA, PRANJA I SLIČNO -  PRANJE KUTA </t>
  </si>
  <si>
    <t>OSTALE NESPOMENUTE USLUGE</t>
  </si>
  <si>
    <t>22000000-0</t>
  </si>
  <si>
    <t>TESTOVI ZA PSIHOLOŠKO TESTIRANJE</t>
  </si>
  <si>
    <t>BN-07-2026</t>
  </si>
  <si>
    <t>USLUGE IZRADE VIZUALNE KOMUNIKACIJE</t>
  </si>
  <si>
    <t>79200000-6</t>
  </si>
  <si>
    <t>USLUGE KORIŠTENJA SUSTAVA E- RAČUN</t>
  </si>
  <si>
    <t>71632000-7</t>
  </si>
  <si>
    <t>ZAKONSKA ISPITIVANJA - ISPITIVANJA IZ PODRUČJA ZAŠTITE NA RADU, ZAŠTITE OD POŽARA I ZAŠTITE OKOLIŠA</t>
  </si>
  <si>
    <t>79952000-2</t>
  </si>
  <si>
    <t>USLUGA ORGANIZACIJE  SIMPOZIJA "MLADI I (NE)OVISNI"</t>
  </si>
  <si>
    <t>BN-23-2026</t>
  </si>
  <si>
    <t>71356300-1</t>
  </si>
  <si>
    <t>USLUGA OPREMANJA PROSTORA I TEHNIČKA PODRŠKA U SKLOPU PROGRAMA SAJAM ZDRAVLJA "ŠTAMPAR U TVOM KVARTU"</t>
  </si>
  <si>
    <t>EMV-05-2026</t>
  </si>
  <si>
    <t>66510000-8</t>
  </si>
  <si>
    <t>PREMIJE OSIGURANJA</t>
  </si>
  <si>
    <t>RASHODI PO OSNOVI UTROŠKA POTROŠNOG MEDICINSKOG MATERIJALA</t>
  </si>
  <si>
    <t>EMV-14-2026</t>
  </si>
  <si>
    <t xml:space="preserve">33651000-8 </t>
  </si>
  <si>
    <t>RASHODI PO OSNOVI UTROŠKA POTROŠNOG MEDICINSKOG MATERIJALA - CJEPIVO, GRUPE:</t>
  </si>
  <si>
    <t>CJEPIVO PROTIV HEPATITISA A ZA ODRASLE</t>
  </si>
  <si>
    <t>CJEPIVO PROTIV HEPATITISA B ZA ODRASLE</t>
  </si>
  <si>
    <t>CJEPIVO PROTIV HEPATITISA A+B ZA ODRASLE</t>
  </si>
  <si>
    <t>CJEPIVO PROTIV KRPELJNOG MENINGOENCEFALITISA ZA ODRASLE I DJECU</t>
  </si>
  <si>
    <t>CJEPIVO PROTIV ŽUTE GROZNICE</t>
  </si>
  <si>
    <t xml:space="preserve">CJEPIVO PROTIV TRBUŠNOG TIFUSA </t>
  </si>
  <si>
    <t>CJEPIVO PROTIV KOLERE (PERORALNO)</t>
  </si>
  <si>
    <t>CJEPIVO PROTIV MENINGOKOKNE BOLESTI GR. B.</t>
  </si>
  <si>
    <t>CJEPIVO PROTIV MENINGOKOKNE BOLESTI  (A, C, W, Y) KONJUGIRANO</t>
  </si>
  <si>
    <t>CJEPIVO PROTIV VODENIH KOZICA</t>
  </si>
  <si>
    <t>CJEPIVO PROTIV BJESNOĆE</t>
  </si>
  <si>
    <t>CJEPIVO PROTIV DIFTERIJE, TETANUSA I ACELULARNOG PERTUSISA</t>
  </si>
  <si>
    <t>CJEPIVO PROTIV GRIPE</t>
  </si>
  <si>
    <t>CJEPIVO PROTIV TETANUSA</t>
  </si>
  <si>
    <t>ANTITETANIČKI IMUNOGLOBULIN</t>
  </si>
  <si>
    <t>CJEPIVO PROTIV DIFTERIJE I TETANUSA</t>
  </si>
  <si>
    <t>CJEPIVO PROTIV POLIOMIJELITISA</t>
  </si>
  <si>
    <t>CJEPIVO PROTIV PNEUMOKOKNE BOLESTI (POLISAHARIDNO)</t>
  </si>
  <si>
    <t>CJEPIVO PROTIV PNEUMOKOKNE BOLESTI (KONJUGIRANO)</t>
  </si>
  <si>
    <t>CJEPIVO (REKOMBINANTNO) PROTIV HERPES ZOSTERA</t>
  </si>
  <si>
    <t>CJEPIVO PROTIV PNEUMOKOKNE BOLESTI (KONJUGIRANO) - OSTALA VIŠEVALENTNA CJEPIVA</t>
  </si>
  <si>
    <t>EMV-06-2026</t>
  </si>
  <si>
    <t>24000000-4</t>
  </si>
  <si>
    <t>RASHODI PO OSNOVI UTROŠKA POTROŠNOG MEDICINSKOG MATERIJALA - KEMIKALIJE, GRUPE:</t>
  </si>
  <si>
    <t>KEMIKALIJE P.A.</t>
  </si>
  <si>
    <t>KEMIKALIJE VISOKE ČISTOĆE</t>
  </si>
  <si>
    <t>KEMIKALIJE ZA POSEBNE NAMJENE</t>
  </si>
  <si>
    <t>ALKOHOL I SOLNA TEHNIČKA KISELINA</t>
  </si>
  <si>
    <t>RASHODI PO OSNOVI UTROŠKA POTROŠNOG MEDICINSKOG MATERIJALA - TESTOVI ZA MIKROBIOLOGIJU</t>
  </si>
  <si>
    <t xml:space="preserve">33696500-0 </t>
  </si>
  <si>
    <t>POTROŠNI MEDICINSKI MATERIJAL - TESTOVI ZA MIKROBIOLOGIJU, GRUPE:</t>
  </si>
  <si>
    <t>KONTROLNA SREDSTVA ZA AUTOKLAV</t>
  </si>
  <si>
    <t>TESTOVI ZA MIKOPLAZME</t>
  </si>
  <si>
    <t>IMUNOKROMATOGRAFSKI TEST ZA DETEKCIJU KARBAPENEMAZA U ENTEROBAKTERIJA</t>
  </si>
  <si>
    <t>LOGARITAMSKI TESTOVI OSJETLJIVOSTI E-TESTOVI</t>
  </si>
  <si>
    <t>AGLUTINACIJSKI TESTOVI</t>
  </si>
  <si>
    <t>KITOVI ZA MOLEKULARNU DETEKCIJU PATOGENA I PRIBOR</t>
  </si>
  <si>
    <t>REFERENTNI BAKTERIJSKI SOJEVI</t>
  </si>
  <si>
    <t>API TESTOVI I REAGENSI</t>
  </si>
  <si>
    <t>TEST ZA DOKAZ ROTA I ADENO VIRUSA</t>
  </si>
  <si>
    <t>POTROŠNI MATERIJAL ZA MALDI TOF (VITEK MS)</t>
  </si>
  <si>
    <t>POTROŠNI MATERIJAL ZA APARAT PREVI COLOR ZA AUTOMATSKO BOJANJE PREPARATA PO GRAMU</t>
  </si>
  <si>
    <t>TESTOVI ZA ODREĐIVANJE OSJETLJIVOSTI MIKROORGANIZAMA NA ANTIMIKROBNE LIJEKOVE METODOM MIKRODILUCIJE </t>
  </si>
  <si>
    <t>POTROŠNI MATERIJAL ZA LBC</t>
  </si>
  <si>
    <t>EVV-04-2026</t>
  </si>
  <si>
    <t xml:space="preserve">33694000-1 </t>
  </si>
  <si>
    <t>2 GODINA</t>
  </si>
  <si>
    <t>SERUMI ZA AGLUTINACIJU, SUSTAV ZA BRZU IDENTIFIKACIJU I OSTALO ZA MIKROBIOLOGIJU, GRUPE:</t>
  </si>
  <si>
    <t>SERUMI ZA AGLUTINACIJU</t>
  </si>
  <si>
    <t>SUSTAV ZA BRZU IDENTIFIKACIJU</t>
  </si>
  <si>
    <t>SUSTAV ZA GENERIRANJE ANAEROBNIH UVJETA I OSTALO</t>
  </si>
  <si>
    <t>TEST KITOVI ZA UREĐAJ VIDAS I POTROŠNA OPREMA ZA DILUMAT</t>
  </si>
  <si>
    <t xml:space="preserve">TESTNI ORGANIZMI I POTREBNE OTOPINE </t>
  </si>
  <si>
    <t>IMUNOKROMATOGRAFSKI TEST ZA DOKAZIVANJE ANTIGENA HELICOBACTER PYLORI</t>
  </si>
  <si>
    <t>TEST ZA KVANTITATIVNO ODREĐIVANJE KALPROTEKTINA U STOLICI</t>
  </si>
  <si>
    <t>TESTOVI ZA MOLEKULARNU DETEKCIJU TOKSINA C. DIFFICILE AMPLIFIKACIJSKOM METODOM</t>
  </si>
  <si>
    <t>KOMERCIJALNI SISTEM ZA KULTIVACIJU TRICHOMONAS VAGINALIS</t>
  </si>
  <si>
    <t>TEST ZA BRZU DETEKCIJU NOROVIRUSA</t>
  </si>
  <si>
    <t xml:space="preserve">POTROŠNI MATERIJAL I REAGENSI ZA UREĐAJ HB&amp;L UROQUATTRO </t>
  </si>
  <si>
    <t xml:space="preserve">REAGENSI ZA ANALIZATOR ELEMENATA U MOKRAĆI METODOM PROTOČNE CITOMETRIJE SYSMEX UF-5000 </t>
  </si>
  <si>
    <t>REAGENSI I POTROŠNI MATERIJAL ZA MOLEKULARNU DETEKCIJU KARBAPENEMAZA</t>
  </si>
  <si>
    <t>BN-21-2026</t>
  </si>
  <si>
    <t xml:space="preserve">24931250-6 </t>
  </si>
  <si>
    <t>RASHODI PO OSNOVI UTROŠKA POTROŠNOG MEDICINSKOG MATERIJALA - PODLOGE ZA MIKROBIOLOGIJU, GRUPE:</t>
  </si>
  <si>
    <t>KITOVI ZA BROJANJE SOMATSKIH KOLIFAGA</t>
  </si>
  <si>
    <t>GOTOVE COLILERT PODLOGE ZA KOLIFORME I E. COLI MPN</t>
  </si>
  <si>
    <t xml:space="preserve">33698100-0 </t>
  </si>
  <si>
    <t>RASHODI PO OSNOVI UTROŠKA POTROŠNOG MEDICINSKOG MATERIJALA - HEMOKULTURE</t>
  </si>
  <si>
    <t>BN-26-2026</t>
  </si>
  <si>
    <t>RASHODI PO OSNOVI UTROŠKA POTROŠNOG MEDICINSKOG MATERIJALA - KRVNI PRIPRAVCI</t>
  </si>
  <si>
    <t>BN-02-2026</t>
  </si>
  <si>
    <t>RASHODI PO OSNOVI UTROŠKA POTROŠNOG MEDICINSKOG MATERIJALA - FILTER PAPIRI</t>
  </si>
  <si>
    <t>38000000-5</t>
  </si>
  <si>
    <t>RASHODI PO OSNOVI UTROŠKA POTROŠNOG MEDICINSKOG MATERIJALA - POTROŠNI LABORATORIJSKI MATERIJAL</t>
  </si>
  <si>
    <t>24450000-3</t>
  </si>
  <si>
    <t>RASHODI PO OSNOVI UTROŠKA POTROŠNOG MEDICINSKOG MATERIJALA  - SREDSTVA ZA DDD</t>
  </si>
  <si>
    <t>RASHODI PO OSNOVI UTROŠKA POTROŠNOG MEDICINSKOG MATERIJALA - MOLEKULARNA MIKROBIOLOGIJA</t>
  </si>
  <si>
    <t>KITOVI I POTROŠNI MATERIJAL ZA DETEKCIJU PATOGENA, GRUPE:</t>
  </si>
  <si>
    <t>POTROŠNI MATERIJAL ZA U POTPUNOSTI AUTOMATIZIRANU MOLEKULARNU DETEKCIJU SARS-COV-2 I SPOLNO PRENOSIVIH PATOGENA</t>
  </si>
  <si>
    <t>TEST ZA MOLEKULARNU DETEKCIJU VIRUSA U STOLICI</t>
  </si>
  <si>
    <t>EMV-19-2026</t>
  </si>
  <si>
    <t>POTROŠNI MATERIJAL ZA REAL-TIME I PCR DETEKCIJU REZISTENCIJE I ETIOLOGIJE INFEKTIVNIH SINDROMA</t>
  </si>
  <si>
    <t>RASHODI PO OSNOVI UTROŠKA POTROŠNOG MEDICINSKOG MATERIJALA - TEST PLOČICE ZA DROGE</t>
  </si>
  <si>
    <t>33695000-8</t>
  </si>
  <si>
    <t>POTROŠNI MATERIJAL ZA PREVENCIJU OVISNOSTI, GRUPE:</t>
  </si>
  <si>
    <t>TEST PLOČICE ZA KVALITATIVNO ODREĐIVANJE METABOLITA DROGE U URINU I SLINI</t>
  </si>
  <si>
    <t>TESTOVI ZA BRZU DIJAGNOSTIKU HIV-a i HEPATITISA C</t>
  </si>
  <si>
    <t>BN-10-2026</t>
  </si>
  <si>
    <t>RASHODI PO OSNOVI UTROŠKA POTROŠNOG MEDICINSKOG MATERIJALA - MOBILNA MAMOGRAFIJA</t>
  </si>
  <si>
    <t>22820000-4</t>
  </si>
  <si>
    <t>RASHODI PO OSNOVI UTROŠKA POTROŠNOG MEDICINSKOG MATERIJALA - OBRASCI</t>
  </si>
  <si>
    <t>RASHODI PO OSNOVI UTROŠKA POTROŠNOG MEDICINSKOG MATERIJALA - SEROLOŠKA DIJAGNOSTIKA</t>
  </si>
  <si>
    <t>EMV-10-2026</t>
  </si>
  <si>
    <t>POTROŠNI MATERIJAL ZA SEROLOŠKU DIJAGNOSTIKU - ECLIA TESTOVI ZA SEROLOŠKU DIJAGNOSTIKU HEPATITIS B, C I E VIRUSNE INFEKCIJE</t>
  </si>
  <si>
    <t>RASHODI PO OSNOVI UTROŠKA POTROŠNOG MEDICINSKOG MATERIJALA - POTROŠNI MATERIJAL ZA PREVENTIVNU MEDICINU</t>
  </si>
  <si>
    <t xml:space="preserve">33695000-8 </t>
  </si>
  <si>
    <t>TESTOVI INTOLERANCIJE NA HRANU</t>
  </si>
  <si>
    <t>RASHODI PO OSNOVI UTROŠKA POTROŠNOG MEDICINSKOG MATERIJALA - STANDARDI, GRUPE</t>
  </si>
  <si>
    <t>STANDARDI ZA ISPITIVANJE FIZIKALNO KEMIJSKIH POKAZATELJA</t>
  </si>
  <si>
    <t>STANDARDI ZA LC-MS/MS</t>
  </si>
  <si>
    <t>METALI</t>
  </si>
  <si>
    <t>STANDARDI ZA HPLC</t>
  </si>
  <si>
    <t>STANDARDI ZA PLINSKU KROMATOGRAFIJU</t>
  </si>
  <si>
    <t>PESTICIDI ZA LC/MS/MS i GC/MS/MS</t>
  </si>
  <si>
    <t>DROGE I PSIHOTROPNE TVARI</t>
  </si>
  <si>
    <t>STANDARDI ZA IONSKU KROMATOGRAFIJU</t>
  </si>
  <si>
    <t>REPREZENTACIJA</t>
  </si>
  <si>
    <t>BN-24-2026</t>
  </si>
  <si>
    <t>55520000-1</t>
  </si>
  <si>
    <t>USLUGE DOSTAVLJANJA PRIPREMLJENE HRANE (CATERING)</t>
  </si>
  <si>
    <t>OSTALI NESPOMENUTI RASHODI POSLOVANJA</t>
  </si>
  <si>
    <t>15300000-1</t>
  </si>
  <si>
    <t>NABAVA SVJEŽEG VOĆA</t>
  </si>
  <si>
    <t>RAČUNALA I RAČUNALNA OPREMA</t>
  </si>
  <si>
    <t>BN-19-2026</t>
  </si>
  <si>
    <t>30237000-9</t>
  </si>
  <si>
    <t xml:space="preserve">INFORMATIČKI POTROŠNI HARDWARE (CIJELI ZAVOD) </t>
  </si>
  <si>
    <t>BN-20-2026</t>
  </si>
  <si>
    <t xml:space="preserve">30121000-3 </t>
  </si>
  <si>
    <t>PRINTERI SA SKENEROM</t>
  </si>
  <si>
    <t>30122200-2</t>
  </si>
  <si>
    <t>STOLNI SKENER ZA DIGITALIZACIJU</t>
  </si>
  <si>
    <t>EMV-08-2026</t>
  </si>
  <si>
    <t>OTVORENI POSTUPAK</t>
  </si>
  <si>
    <t>90 DANA</t>
  </si>
  <si>
    <t>UREĐAJI ZA KIBERNETIČKU SIGURNOST</t>
  </si>
  <si>
    <t>PROVODI GRAD ZAGREB KAO SREDIŠNJE TIJELO ZA NABAVU, DECENTRALIZIRANA SREDSTVA</t>
  </si>
  <si>
    <t xml:space="preserve">UREDSKI NAMJEŠTAJ </t>
  </si>
  <si>
    <t>39130000-2</t>
  </si>
  <si>
    <t>BN-05-2026</t>
  </si>
  <si>
    <t>39131100-0</t>
  </si>
  <si>
    <t>REGALI ZA ARHIVU</t>
  </si>
  <si>
    <t>39110000-6</t>
  </si>
  <si>
    <t>UREDSKI STOLCI</t>
  </si>
  <si>
    <t>OPREMA ZA GRIJANJE, VENTILACIJU I HLAĐENJE</t>
  </si>
  <si>
    <t xml:space="preserve">NABAVA SPLIT KLIMA UREĐAJA </t>
  </si>
  <si>
    <t>OSTALA OPREMA ZA ODRŽAVANJE I ZAŠTITU</t>
  </si>
  <si>
    <t>BN-03-2026</t>
  </si>
  <si>
    <t xml:space="preserve">35121000-8 </t>
  </si>
  <si>
    <t>NABAVA I ISPORUKA MIKROPROCESORSKE PLINODOJAVNE CENTRALE</t>
  </si>
  <si>
    <t>31730000</t>
  </si>
  <si>
    <t>III.KVARTAL</t>
  </si>
  <si>
    <t>60 DANA</t>
  </si>
  <si>
    <t>SUSTAV VATRODOJAVE ZA ZGRADU C (3. KAT) I LOKACIJU C. ZUZORIĆ</t>
  </si>
  <si>
    <t xml:space="preserve">PROVODI GRAD ZAGREB KAO SREDIŠNJE TIJELO ZA NABAVU </t>
  </si>
  <si>
    <t xml:space="preserve">MEDICINSKA OPREMA </t>
  </si>
  <si>
    <t>33100000-1</t>
  </si>
  <si>
    <t>NABAVA MEDICINSKOG INVENTARA</t>
  </si>
  <si>
    <t>LABORATORIJSKA OPREMA</t>
  </si>
  <si>
    <t>LABORATORIJSKI HLADNJACI I LEDENICE</t>
  </si>
  <si>
    <t>EMV-11-2026</t>
  </si>
  <si>
    <t>II.KVARTAL</t>
  </si>
  <si>
    <t>MIKROSKOP S KAMEROM I TAMNIM POLJEM</t>
  </si>
  <si>
    <t>UREĐAJ ZA MIKROVALNU DIGESTIJU</t>
  </si>
  <si>
    <t>EMV-12-2026</t>
  </si>
  <si>
    <t>MIKROBIOLOGIJA</t>
  </si>
  <si>
    <t>POTPUNO AUTOMATIZIRANI ELFA IMUNOANALIZATOR</t>
  </si>
  <si>
    <t>EMV-13-2026</t>
  </si>
  <si>
    <t>38000000</t>
  </si>
  <si>
    <t>UREĐAJI ZA ODJEL ZA MIKROBIOLOŠKE PODLOGE I STERILIZACIJU</t>
  </si>
  <si>
    <t xml:space="preserve">APARAT ZA PRIPRAVU MIKROBIOLOŠKIH PODLOGA </t>
  </si>
  <si>
    <t xml:space="preserve">APARAT ZA RAZLIJEVANJE MIKROBIOLOŠKIH PODLOGA S PRINTEROM </t>
  </si>
  <si>
    <t>BN-29-2026</t>
  </si>
  <si>
    <t>38540000</t>
  </si>
  <si>
    <t>OPREMA ZA POTREBE SLUŽBE ZA ZDRAVSTVENU EKOLOGIJU, GRUPE:</t>
  </si>
  <si>
    <t>ph METAR</t>
  </si>
  <si>
    <t xml:space="preserve">ANALITIČKA VAGA </t>
  </si>
  <si>
    <t>UREĐAJ ZA ODREĐIVANJE CO2</t>
  </si>
  <si>
    <t>AUTOMATSKI UZORKIVAČ</t>
  </si>
  <si>
    <t xml:space="preserve">INKUBATOR </t>
  </si>
  <si>
    <t xml:space="preserve">SET ZA FILTRACIJU </t>
  </si>
  <si>
    <t>PRIJENOSNI KOLORIMETAR</t>
  </si>
  <si>
    <t xml:space="preserve">MULTIMETAR S PRIPADAJUĆIM SONDAMA </t>
  </si>
  <si>
    <t>VIS SPEKTROFOTOMETAR</t>
  </si>
  <si>
    <t>UREĐAJI, STROJEVI I OPREMA ZA OSTALE NAMJENE</t>
  </si>
  <si>
    <t>44221230-6</t>
  </si>
  <si>
    <t>KLIZNA VRATA ZGRADA A PRIZEMLJE SPOJNI HODNIK</t>
  </si>
  <si>
    <t>ULAGANJA U RAČUNALNE PROGRAME</t>
  </si>
  <si>
    <t>72000000-5</t>
  </si>
  <si>
    <t>NADOGRADNJA PROGRAMSKIH RJEŠENJA</t>
  </si>
  <si>
    <t>E DIGITALNI GODIŠNJI</t>
  </si>
  <si>
    <t>DODATNA ULAGANJA NA GRAĐEVINSKIM OBJEKTIMA</t>
  </si>
  <si>
    <t>45400000</t>
  </si>
  <si>
    <t>UREĐENJE POSTOJEĆIH PROSTORA NA LOKACIJI MIROGOJSKA CESTA, ZAGREB</t>
  </si>
  <si>
    <t>ZAMJENA KOTLOVA U KOTLOVNICI ZAVODA (2 kom)</t>
  </si>
  <si>
    <t>DODATNA ULAGANJA NA TUĐIM GRAĐEVINSKIM OBJEKTIMA RADI PRAVA KORIŠTENJA</t>
  </si>
  <si>
    <t>EMV-07-2026</t>
  </si>
  <si>
    <t>45262700</t>
  </si>
  <si>
    <t>UREĐENJE PROSTORA AMBULANTI ZAVODA NA LOKACIJAMA VUKOVARSKA I ODRANSKA, ZAGREB</t>
  </si>
  <si>
    <t>UKUPNO</t>
  </si>
  <si>
    <t>PRIJEDLOG PRIPREMILA: Sanja Kovačević, dipl. iur.</t>
  </si>
  <si>
    <t>PRIJEDLOG ODOBRIO: mr. sc. Nebojša Kirigin, dipl. oec., v. d. ravnatelja</t>
  </si>
  <si>
    <t>POPIS POSTUPAKA NABAVE MATERIJALA, ENERGIJE,USLUGA I DUGOTRAJNE NEFINANCIJSKE IMOVINE KOJI SU PROVEDENI U 2025. GODINI ILI SU U POSTUPKU NABAVE, A REZULTAT KOJIH JE SKLAPANJE OKVIRNOG SPORAZUMA / UGOVORA O JAVNOJ NABAVI KOJI ĆE BITI REALIZIRAN U 2026. GODINI</t>
  </si>
  <si>
    <t>PROCJENJENA / UGOVORENA VRIJEDNOST PREDMETA NABAVE</t>
  </si>
  <si>
    <t>EMV-08-2025</t>
  </si>
  <si>
    <t>24950000-8</t>
  </si>
  <si>
    <t>KOLONE, PRETKOLONE I SPE KOLONE ZA KROMATOGRAFIJU, GRUPE:</t>
  </si>
  <si>
    <t>KOLONE ZA PLINSKU KROMATOGRAFIJU I ODREĐIVANJE SULFITA</t>
  </si>
  <si>
    <t>KOLONE I PRETKOLONE ZA TEKUĆINSKU KROMATOGRAFIJU (LC/MSMS, UPLC/MS-MS), SPE KOLONE I KOLONE ZA PRIRPEMU UZORAKA MIKOTOKSINA</t>
  </si>
  <si>
    <t>KOLONE I PRETKOLONE ZA TEKUĆINSKU KROMATOGRAFIJU (HPLC I LC-MS/MS) I ZA LC-ICP-MS ODREĐIVANJE ANORGANSKOG ARSENA I KOLONE ZA ODREĐIVANJE PESTICIDA (GC-MS/MS)</t>
  </si>
  <si>
    <t>KOLONE, PRETKOLONE I SPE KOLONE ZA ODREĐIVANJE KONTAMINANATA I TRIAZINSKIH PESTICIDA</t>
  </si>
  <si>
    <t>KOLONE ZA IONSKU KROMATOGRAFIJU (IC)</t>
  </si>
  <si>
    <t>KOLONE ZA IONSKU KROMATOGRAFIJU (IC)  ZA INSTRUMENT DIONEX ICS-6000</t>
  </si>
  <si>
    <t>EVV-09-2025</t>
  </si>
  <si>
    <t>USLUGE TEKUĆEG ODRŽAVANJA LABORATORIJSKE OPREME PROIZVOĐAČA /  SHIMADZU</t>
  </si>
  <si>
    <t>USLUGE TEKUĆEG ODRŽAVANJA LABORATORIJSKE OPREME PROIZVOĐAČA /  AGILENT, PEEK SCIENTIC</t>
  </si>
  <si>
    <t>USLUGE TEKUĆEG ODRŽAVANJA LABORATORIJSKE OPREME PROIZVOĐAČA / MILESTONE</t>
  </si>
  <si>
    <t>USLUGE TEKUĆEG ODRŽAVANJA LABORATORIJSKE OPREME PROIZVOĐAČA /  BUCHI, METHROM</t>
  </si>
  <si>
    <t>USLUGE TEKUĆEG ODRŽAVANJA LABORATORIJSKE OPREME PROIZVOĐAČA / SCHUETT-BIOTEC, PALL</t>
  </si>
  <si>
    <t>USLUGE TEKUĆEG ODRŽAVANJA LABORATORIJSKE OPREME PROIZVOĐAČA / POL EKO DECAGON USA, BINDER, TEHTNICA</t>
  </si>
  <si>
    <t>USLUGE TEKUĆEG ODRŽAVANJA LABORATORIJSKE OPREME PROIZVOĐAČA / OLYMPUS</t>
  </si>
  <si>
    <t>USLUGE TEKUĆEG ODRŽAVANJA LABORATORIJSKE OPREME PROIZVOĐAČA / EVERMED, WAECO</t>
  </si>
  <si>
    <t>USLUGE TEKUĆEG ODRŽAVANJA LABORATORIJSKE OPREME PROIZVOĐAČA /  HERAUS INSTRUMENTS</t>
  </si>
  <si>
    <t>USLUGE TEKUĆEG ODRŽAVANJA LABORATORIJSKE OPREME PROIZVOĐAČA /  BIOMERIEUX</t>
  </si>
  <si>
    <t>USLUGE TEKUĆEG ODRŽAVANJA LABORATORIJSKE OPREME PROIZVOĐAČA / THERMO</t>
  </si>
  <si>
    <t>USLUGE TEKUĆEG ODRŽAVANJA LABORATORIJSKE OPREME PROIZVOĐAČA / MIELE</t>
  </si>
  <si>
    <t>USLUGE TEKUĆEG ODRŽAVANJA LABORATORIJSKE OPREME PROIZVOĐAČA /  GERHARDT SOXTHERM, OI ANALYTICAL</t>
  </si>
  <si>
    <t>USLUGE TEKUĆEG ODRŽAVANJA LABORATORIJSKE OPREME PROIZVOĐAČA /  WATERS</t>
  </si>
  <si>
    <t>USLUGE TEKUĆEG ODRŽAVANJA LABORATORIJSKE OPREME PROIZVOĐAČA / BIOFIRE</t>
  </si>
  <si>
    <t>USLUGE TEKUĆEG ODRŽAVANJA LABORATORIJSKE OPREME PROIZVOĐAČA / BIOMERIEUX - MIKROBIOLOGIJA</t>
  </si>
  <si>
    <t>USLUGE TEKUĆEG ODRŽAVANJA LABORATORIJSKE OPREME PROIZVOĐAČA / ELITECH GROUP</t>
  </si>
  <si>
    <t>USLUGE TEKUĆEG ODRŽAVANJA LABORATORIJSKE OPREME PROIZVOĐAČA / BECTON DICKINSON</t>
  </si>
  <si>
    <t>USLUGE TEKUĆEG ODRŽAVANJA LABORATORIJSKE OPREME PROIZVOĐAČA / BIOTOOL</t>
  </si>
  <si>
    <t>USLUGE TEKUĆEG ODRŽAVANJA LABORATORIJSKE OPREME PROIZVOĐAČA / SYSTEC</t>
  </si>
  <si>
    <t>USLUGE TEKUĆEG ODRŽAVANJA LABORATORIJSKE OPREME PROIZVOĐAČA / CISA</t>
  </si>
  <si>
    <t>EVV-03-2025</t>
  </si>
  <si>
    <t xml:space="preserve">90524000-6 </t>
  </si>
  <si>
    <t>IZNOŠENJE I ODVOZ SMEĆA - USLUGE GOSPODARENJA OPASNIM I NEOPASNIM OTPADOM, GRUPE:</t>
  </si>
  <si>
    <t>USLUGE GOSPODARENJA OPASNIM I NEOPASNIM OTPADOM</t>
  </si>
  <si>
    <t>USLUGE GOSPODARENJA OTPADNIM PAPIROM I KARTONOM</t>
  </si>
  <si>
    <t>EVV-05-2023, EVV-03-2024
(EVV-05-2023 -G.3)</t>
  </si>
  <si>
    <t xml:space="preserve">34100000-8 </t>
  </si>
  <si>
    <t>5 GODINA</t>
  </si>
  <si>
    <t>ZAKUPNINE I NAJAMNINE ZA VOZILA - NABAVA 25 VOZILA PUTEM OPERATIVNOG LEASINGA NA RAZDOBLJE OD 5 GODINA</t>
  </si>
  <si>
    <t>EMV-06-2025</t>
  </si>
  <si>
    <t>72700000-7</t>
  </si>
  <si>
    <t>OBNOVA SIGURNOSNIH RJEŠENJA, 2 GRUPE</t>
  </si>
  <si>
    <t>OBNOVA FORTIGATE SIGURNOSNE INFRASTRUKTURE</t>
  </si>
  <si>
    <t>OBNOVA NETWRIX SUSTAVA ZA ADMINISTRACIJU AD-A</t>
  </si>
  <si>
    <t>OSTALE ZDRAVSTVENE USLUGE</t>
  </si>
  <si>
    <t xml:space="preserve">85140000-2 </t>
  </si>
  <si>
    <t>DODJELA UGOVORA ZA DRUŠTVENE I DRUGE POSEBNE USLUGE</t>
  </si>
  <si>
    <t>OSTALE ZDRAVSTVENE USLUGE - OČITAVANJE NALAZA PREVENTIVNE MAMOGRAFIJE</t>
  </si>
  <si>
    <t>EVV-04-2025</t>
  </si>
  <si>
    <t>50312310-1</t>
  </si>
  <si>
    <t xml:space="preserve">ODRŽAVANJE POSTOJEĆEG SUSTAVA AUTOMATIZIRANIH MJERNIH STANICA (PROGRAM EKO KARTA GRADA ZAGREBA), GRUPE: </t>
  </si>
  <si>
    <t>ODRŽAVANJE MJERNIH STANICA ZA PRAĆENJE KVALITETE ZRAKA</t>
  </si>
  <si>
    <t xml:space="preserve">NAJAM I ODRŽAVANJE MJERNIH STANICE ZA PRAĆENJE KVALITETE ZRAKA </t>
  </si>
  <si>
    <t>EMV-15-2025</t>
  </si>
  <si>
    <t>NADOGRADNJA PROGRAMSKOG RJEŠENJA EKOLOŠKA KARTA GRADA ZAGREBA</t>
  </si>
  <si>
    <t>EMV-13-2025</t>
  </si>
  <si>
    <t>79710000-4</t>
  </si>
  <si>
    <t>USLUGE ČUVANJA IMOVINE I OSOBA</t>
  </si>
  <si>
    <t>BN-25-2025</t>
  </si>
  <si>
    <t xml:space="preserve">79632000-3 </t>
  </si>
  <si>
    <t>USLUGE OSPOSOBLJAVANJA ZA RUKOVANJE KEMIKALIJAMA</t>
  </si>
  <si>
    <t>EMV-05-2025</t>
  </si>
  <si>
    <t>RASHODI PO OSNOVI UTROŠKA POTROŠNOG MEDICINSKOG MATERIJALA - DISKOVI, GRUPE:</t>
  </si>
  <si>
    <t>DISKOVI ZA ATB</t>
  </si>
  <si>
    <t xml:space="preserve">DIJAGNOSTIČKI DISKOVI </t>
  </si>
  <si>
    <t>EVV-07-2025</t>
  </si>
  <si>
    <t>OSNOVNE PODLOGE ZA MIKROBIOLOGIJU</t>
  </si>
  <si>
    <t>SPECIJALNE PODLOGE ZA MIKROBIOLOGIJU</t>
  </si>
  <si>
    <t>GOTOVE PODLOGE ZA MIKROBIOLOGIJU (KRUTE I TEKUĆE)</t>
  </si>
  <si>
    <t>GOTOVE PODLOGE ZA MIKROBIOLOŠKU ANALIZU VODA (KRUTE I TEKUĆE)</t>
  </si>
  <si>
    <t>SPECIJALNE PODLOGE SA SUPLEMENTIMA</t>
  </si>
  <si>
    <t>PODLOGE ZA BIOKEMIJSKU IDENTIFIKACIJU</t>
  </si>
  <si>
    <t>GOTOVE PODLOGE - KITOVI ZA MIKROBIOLOŠKU ANALIZU VODA</t>
  </si>
  <si>
    <t>EMV-19-2025</t>
  </si>
  <si>
    <t>33793000-5</t>
  </si>
  <si>
    <t>RASHODI PO OSNOVI UTROŠKA POTROŠNOG MEDICINSKOG MATERIJALA - LABORATORIJSKO STAKLO, GRUPE:</t>
  </si>
  <si>
    <t xml:space="preserve">LABORATORIJSKO STAKLO A KLASE </t>
  </si>
  <si>
    <t>LABORATORIJSKO STAKLO, TIKVICE, PIPETE, CILINDRI</t>
  </si>
  <si>
    <t>LABORATORIJSKO STAKLO, EPRUVETE, ČAŠE, BOCE, LIJEVCI I OSTALO</t>
  </si>
  <si>
    <t>EVV-06-2025</t>
  </si>
  <si>
    <t xml:space="preserve">19520000-7 </t>
  </si>
  <si>
    <t>RASHODI PO OSNOVI UTROŠKA POTROŠNOG MEDICINSKOG MATERIJALA - LABORATORIJSKA PLASTIKA, GRUPE:</t>
  </si>
  <si>
    <t>LABORATORIJSKA PLASTIKA - BRISEVI</t>
  </si>
  <si>
    <t>LABORATORIJSKA PLASTIKA - EPRUVETE ZA URIN, POSUDICE ZA STOLICU, ČEPOVI ZA EPRUVETE, VREĆE ZA STOMAHER, EZE</t>
  </si>
  <si>
    <t>LABORATORIJSKA PLASTIKA - PETRIJEVE PLOČE I ČAŠE ZA UZORKOVANJE</t>
  </si>
  <si>
    <t>LABORATORIJSKA PLASTIKA - CILINDRI, ČAŠE, LIJEVCI, BOCE, ŠTRCALJKE, KANISTRI I STALCI</t>
  </si>
  <si>
    <t>NASTAVCI ZA PIPETE I PIPETE</t>
  </si>
  <si>
    <t>NASTAVCI ZA PIPETE, PIPETE ZA COVID 19 I MOLEKULARNU DIJAGNOSTIKU</t>
  </si>
  <si>
    <t>MICROTUBE, KRIOTUBE, STALCI I DRUGO ZA COVID 19 I MOLEKULARNU DIJAGNOSTIKU</t>
  </si>
  <si>
    <t>EVV-10-2025</t>
  </si>
  <si>
    <t>33694000-1</t>
  </si>
  <si>
    <t>POTROŠNI MEDICINSKI MATERIJAL - POTROŠNI MATERIJAL ZA MOLEKULARNU MIKROBIOLOGIJU, GRUPE:</t>
  </si>
  <si>
    <t>KITOVI I OSTALI POTROŠNI MATERIJAL ZA MOLEKULARNU DETEKCIJU BAKTERIJE CHLAMYDIA TRACHOMATIS</t>
  </si>
  <si>
    <t xml:space="preserve"> </t>
  </si>
  <si>
    <t>KITOVI I OSTALI POTROŠNI MATERIJAL ZA MOLEKULARNU DETEKCIJU HUMANIH PAPILOMA VIRUSA (HPV)</t>
  </si>
  <si>
    <t>KITOVI ZA UZIMANJE I TRANSPORT UZORAKA OBRISAKA CERVIKSA ZA PRETRAGU NA HPV</t>
  </si>
  <si>
    <t>PLASTIČNI PRIBOR ZA PCR</t>
  </si>
  <si>
    <t>OSTALI PRIBOR ZA PCR I SEROLOGIJU</t>
  </si>
  <si>
    <t>EVV-05-2025</t>
  </si>
  <si>
    <t>KITOVI, REAGENSI I OSTALI POTROŠNI MATERIJAL ZA MULTIPLEX I REAL-TIME PCR TESTOVE I SEKVENCIRANJE, GRUPE:</t>
  </si>
  <si>
    <t>KITOVI I REAGENSI ZA AUTOMATIZIRANU AMPLIFIKACIJU NA AUSDIAGNOSTIC MULTIPLEX-TANDEM PCR (MT-PCR) SISTEMU</t>
  </si>
  <si>
    <t>KITOVI, REAGENSI I OSTALI POTROŠNI MATERIJAL ZA RAD NA LIGHTCYLER 480 II APARATU</t>
  </si>
  <si>
    <t>KITOVI, REAGENSI I OSTALI POTROŠNI MATERIJAL ZA RAD NA ELITE INGENIUS APARATU</t>
  </si>
  <si>
    <t>KITOVI, REAGENSI I OSTALI POTROŠNI MATERIJAL ZA RAD NA BIOFIRE FILMARRAY APARATU</t>
  </si>
  <si>
    <t>KITOVI ZA BRZI PCR POC TEST NA SARS-COV-2 I GRIPU</t>
  </si>
  <si>
    <t>TESTOVI ZA DETEKCIJU SARS-COV-2 NA POC PCR UREĐAJU</t>
  </si>
  <si>
    <t>POTROŠNI MATERIJAL ZA AUTOMATSKU IZOLACIJU VIRUSNE NUKLEINSKE KISELINE KOMPATIBILAN S UREĐAJEM GENEROTEX 96</t>
  </si>
  <si>
    <t>POTROŠNI MATERIJAL ZA AUTOMATSKU IZOLACIJU VIRUSNE NUKLEINSKE KISELINE KOMPATIBILAN S UREĐAJEM EZ1 ADVANCED XL</t>
  </si>
  <si>
    <t>GENOTIPIZACIJSKI TEST ZA DETEKCIJU BORDETELLA PERTUSSIS I BORDETELLA PARAPERTUSSIS</t>
  </si>
  <si>
    <t>POTROŠNI MATERIJAL I REAGENSI ZA SEKVENCIRANJE KOMPATIBILNI ZA RAD NA APARATU MISEQ</t>
  </si>
  <si>
    <t>EVV-02-2025</t>
  </si>
  <si>
    <t>RASHODI PO OSNOVI UTROŠKA POTROŠNOG MEDICINSKOG MATERIJALA - SEROLOŠKA DIJAGNOSTIKA, GRUPE:</t>
  </si>
  <si>
    <t>ELFA TESTOVI I DRUGO</t>
  </si>
  <si>
    <t>CLIA TESTOVI I DRUGO</t>
  </si>
  <si>
    <t>ECLIA TESTOVI ZA SEROLOŠKU DIJAGNOSTIKU HEPATITIS B, C I E VIRUSNE INFEKCIJE</t>
  </si>
  <si>
    <t>IMUNOBLOT TESTOVI I DRUGO</t>
  </si>
  <si>
    <t>EVV-01-2025</t>
  </si>
  <si>
    <t>6 MJESECI</t>
  </si>
  <si>
    <t>NABAVA POKRETNOG LABORATORIJA ZA ODREĐIVANJE KVALITETE ZRAKA</t>
  </si>
  <si>
    <t>EMV-11-2025</t>
  </si>
  <si>
    <t>POMOĆNA OPREMA ZA EKOLOGIJU, GRUPE:</t>
  </si>
  <si>
    <t>TERMOSTATI</t>
  </si>
  <si>
    <t>MLIN ZA MLJEVENJE UZORAKA OTPADA</t>
  </si>
  <si>
    <t xml:space="preserve">KOMORA S REGULACIJOM TOPLINE, VLAGE I UV LAMPOM </t>
  </si>
  <si>
    <t>TITRATOR ZA ANIONSKE, KATIONSKE I NEIONSKE TENZIDE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</si>
</sst>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9" tint="-0.499984740745262"/>
      <name val="Calibri"/>
      <family val="2"/>
      <charset val="238"/>
      <scheme val="minor"/>
    </font>
    <font>
      <sz val="11"/>
      <color theme="9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5"/>
      <color theme="1"/>
      <name val="Calibri"/>
      <family val="2"/>
      <charset val="238"/>
      <scheme val="minor"/>
    </font>
    <font>
      <sz val="15"/>
      <color theme="9" tint="-0.499984740745262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i/>
      <u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9EDF7"/>
        <bgColor indexed="64"/>
      </patternFill>
    </fill>
    <fill>
      <patternFill patternType="solid">
        <fgColor theme="4" tint="0.79998168889431442"/>
        <bgColor indexed="64"/>
      </patternFill>
    </fill>
  </fills>
  <borders count="4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theme="9" tint="-0.499984740745262"/>
      </left>
      <right style="hair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  <border>
      <left style="hair">
        <color theme="9" tint="-0.499984740745262"/>
      </left>
      <right style="hair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  <border>
      <left style="hair">
        <color theme="9" tint="-0.499984740745262"/>
      </left>
      <right style="double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  <border>
      <left style="double">
        <color theme="9" tint="-0.499984740745262"/>
      </left>
      <right style="hair">
        <color theme="9" tint="-0.499984740745262"/>
      </right>
      <top/>
      <bottom style="hair">
        <color theme="9" tint="-0.499984740745262"/>
      </bottom>
      <diagonal/>
    </border>
    <border>
      <left style="hair">
        <color theme="9" tint="-0.499984740745262"/>
      </left>
      <right style="hair">
        <color theme="9" tint="-0.499984740745262"/>
      </right>
      <top/>
      <bottom style="hair">
        <color theme="9" tint="-0.499984740745262"/>
      </bottom>
      <diagonal/>
    </border>
    <border>
      <left style="hair">
        <color theme="9" tint="-0.499984740745262"/>
      </left>
      <right style="double">
        <color theme="9" tint="-0.499984740745262"/>
      </right>
      <top/>
      <bottom style="hair">
        <color theme="9" tint="-0.499984740745262"/>
      </bottom>
      <diagonal/>
    </border>
    <border>
      <left style="double">
        <color theme="9" tint="-0.499984740745262"/>
      </left>
      <right style="hair">
        <color theme="9" tint="-0.499984740745262"/>
      </right>
      <top style="hair">
        <color theme="9" tint="-0.499984740745262"/>
      </top>
      <bottom style="hair">
        <color theme="9" tint="-0.499984740745262"/>
      </bottom>
      <diagonal/>
    </border>
    <border>
      <left style="hair">
        <color theme="9" tint="-0.499984740745262"/>
      </left>
      <right style="hair">
        <color theme="9" tint="-0.499984740745262"/>
      </right>
      <top style="hair">
        <color theme="9" tint="-0.499984740745262"/>
      </top>
      <bottom style="hair">
        <color theme="9" tint="-0.499984740745262"/>
      </bottom>
      <diagonal/>
    </border>
    <border>
      <left style="hair">
        <color theme="9" tint="-0.499984740745262"/>
      </left>
      <right style="double">
        <color theme="9" tint="-0.499984740745262"/>
      </right>
      <top style="hair">
        <color theme="9" tint="-0.499984740745262"/>
      </top>
      <bottom style="hair">
        <color theme="9" tint="-0.499984740745262"/>
      </bottom>
      <diagonal/>
    </border>
    <border>
      <left style="double">
        <color theme="9" tint="-0.499984740745262"/>
      </left>
      <right style="hair">
        <color theme="9" tint="-0.499984740745262"/>
      </right>
      <top style="hair">
        <color theme="9" tint="-0.499984740745262"/>
      </top>
      <bottom style="double">
        <color theme="9" tint="-0.499984740745262"/>
      </bottom>
      <diagonal/>
    </border>
    <border>
      <left style="hair">
        <color theme="9" tint="-0.499984740745262"/>
      </left>
      <right style="hair">
        <color theme="9" tint="-0.499984740745262"/>
      </right>
      <top style="hair">
        <color theme="9" tint="-0.499984740745262"/>
      </top>
      <bottom style="double">
        <color theme="9" tint="-0.499984740745262"/>
      </bottom>
      <diagonal/>
    </border>
    <border>
      <left style="hair">
        <color theme="9" tint="-0.499984740745262"/>
      </left>
      <right style="double">
        <color theme="9" tint="-0.499984740745262"/>
      </right>
      <top style="hair">
        <color theme="9" tint="-0.499984740745262"/>
      </top>
      <bottom style="double">
        <color theme="9" tint="-0.499984740745262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indexed="64"/>
      </left>
      <right style="hair">
        <color indexed="64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hair">
        <color theme="9" tint="-0.499984740745262"/>
      </left>
      <right style="hair">
        <color theme="9" tint="-0.499984740745262"/>
      </right>
      <top style="hair">
        <color theme="9" tint="-0.499984740745262"/>
      </top>
      <bottom/>
      <diagonal/>
    </border>
    <border>
      <left style="hair">
        <color theme="9" tint="-0.499984740745262"/>
      </left>
      <right style="double">
        <color theme="9" tint="-0.499984740745262"/>
      </right>
      <top style="hair">
        <color theme="9" tint="-0.499984740745262"/>
      </top>
      <bottom/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theme="9" tint="-0.499984740745262"/>
      </left>
      <right/>
      <top/>
      <bottom/>
      <diagonal/>
    </border>
    <border>
      <left style="double">
        <color theme="9" tint="-0.499984740745262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theme="9" tint="-0.499984740745262"/>
      </right>
      <top/>
      <bottom style="hair">
        <color indexed="64"/>
      </bottom>
      <diagonal/>
    </border>
    <border>
      <left style="double">
        <color theme="9" tint="-0.499984740745262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theme="9" tint="-0.499984740745262"/>
      </right>
      <top style="hair">
        <color indexed="64"/>
      </top>
      <bottom style="hair">
        <color indexed="64"/>
      </bottom>
      <diagonal/>
    </border>
    <border>
      <left style="double">
        <color theme="9" tint="-0.499984740745262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 style="double">
        <color theme="9" tint="-0.499984740745262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 style="hair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  <border>
      <left style="double">
        <color auto="1"/>
      </left>
      <right style="hair">
        <color theme="9" tint="-0.499984740745262"/>
      </right>
      <top/>
      <bottom style="hair">
        <color theme="9" tint="-0.499984740745262"/>
      </bottom>
      <diagonal/>
    </border>
    <border>
      <left style="double">
        <color auto="1"/>
      </left>
      <right style="hair">
        <color theme="9" tint="-0.499984740745262"/>
      </right>
      <top style="hair">
        <color theme="9" tint="-0.499984740745262"/>
      </top>
      <bottom style="hair">
        <color theme="9" tint="-0.499984740745262"/>
      </bottom>
      <diagonal/>
    </border>
    <border>
      <left style="double">
        <color auto="1"/>
      </left>
      <right style="hair">
        <color theme="9" tint="-0.499984740745262"/>
      </right>
      <top style="hair">
        <color theme="9" tint="-0.499984740745262"/>
      </top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30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/>
    <xf numFmtId="0" fontId="4" fillId="3" borderId="18" xfId="0" applyFont="1" applyFill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3" fontId="4" fillId="0" borderId="18" xfId="0" applyNumberFormat="1" applyFont="1" applyBorder="1" applyAlignment="1">
      <alignment vertical="center" wrapText="1"/>
    </xf>
    <xf numFmtId="3" fontId="4" fillId="0" borderId="18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 wrapText="1"/>
    </xf>
    <xf numFmtId="0" fontId="3" fillId="7" borderId="17" xfId="0" applyFont="1" applyFill="1" applyBorder="1" applyAlignment="1">
      <alignment horizontal="center" vertical="center" wrapText="1"/>
    </xf>
    <xf numFmtId="0" fontId="3" fillId="7" borderId="18" xfId="0" applyFont="1" applyFill="1" applyBorder="1" applyAlignment="1">
      <alignment horizontal="center" vertical="center"/>
    </xf>
    <xf numFmtId="0" fontId="3" fillId="7" borderId="18" xfId="0" applyFont="1" applyFill="1" applyBorder="1" applyAlignment="1">
      <alignment horizontal="center" vertical="center" wrapText="1"/>
    </xf>
    <xf numFmtId="49" fontId="3" fillId="7" borderId="18" xfId="0" applyNumberFormat="1" applyFont="1" applyFill="1" applyBorder="1" applyAlignment="1">
      <alignment horizontal="center" vertical="center" wrapText="1"/>
    </xf>
    <xf numFmtId="0" fontId="3" fillId="7" borderId="18" xfId="0" applyFont="1" applyFill="1" applyBorder="1" applyAlignment="1">
      <alignment horizontal="left" vertical="center" wrapText="1"/>
    </xf>
    <xf numFmtId="3" fontId="3" fillId="7" borderId="18" xfId="0" applyNumberFormat="1" applyFont="1" applyFill="1" applyBorder="1" applyAlignment="1">
      <alignment vertical="center" wrapText="1"/>
    </xf>
    <xf numFmtId="0" fontId="4" fillId="0" borderId="18" xfId="0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 wrapText="1"/>
    </xf>
    <xf numFmtId="0" fontId="4" fillId="6" borderId="21" xfId="0" applyFont="1" applyFill="1" applyBorder="1" applyAlignment="1">
      <alignment vertical="center" wrapText="1"/>
    </xf>
    <xf numFmtId="0" fontId="4" fillId="6" borderId="22" xfId="0" applyFont="1" applyFill="1" applyBorder="1" applyAlignment="1">
      <alignment horizontal="center" vertical="center" wrapText="1"/>
    </xf>
    <xf numFmtId="0" fontId="4" fillId="6" borderId="22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vertical="center"/>
    </xf>
    <xf numFmtId="0" fontId="3" fillId="6" borderId="22" xfId="0" applyFont="1" applyFill="1" applyBorder="1" applyAlignment="1">
      <alignment vertical="center" wrapText="1"/>
    </xf>
    <xf numFmtId="3" fontId="3" fillId="6" borderId="22" xfId="0" applyNumberFormat="1" applyFont="1" applyFill="1" applyBorder="1" applyAlignment="1">
      <alignment horizontal="right" vertical="center"/>
    </xf>
    <xf numFmtId="3" fontId="3" fillId="6" borderId="22" xfId="0" applyNumberFormat="1" applyFont="1" applyFill="1" applyBorder="1" applyAlignment="1">
      <alignment horizontal="center" vertical="center"/>
    </xf>
    <xf numFmtId="3" fontId="3" fillId="6" borderId="23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 wrapText="1"/>
    </xf>
    <xf numFmtId="3" fontId="3" fillId="2" borderId="11" xfId="0" applyNumberFormat="1" applyFont="1" applyFill="1" applyBorder="1" applyAlignment="1">
      <alignment horizontal="right" vertical="center"/>
    </xf>
    <xf numFmtId="3" fontId="3" fillId="2" borderId="11" xfId="0" applyNumberFormat="1" applyFont="1" applyFill="1" applyBorder="1" applyAlignment="1">
      <alignment horizontal="center" vertical="center"/>
    </xf>
    <xf numFmtId="3" fontId="3" fillId="2" borderId="12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vertical="center" wrapText="1"/>
    </xf>
    <xf numFmtId="3" fontId="4" fillId="0" borderId="11" xfId="0" applyNumberFormat="1" applyFont="1" applyBorder="1" applyAlignment="1">
      <alignment horizontal="right" vertical="center"/>
    </xf>
    <xf numFmtId="3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49" fontId="3" fillId="5" borderId="27" xfId="0" applyNumberFormat="1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3" fontId="3" fillId="5" borderId="27" xfId="0" applyNumberFormat="1" applyFont="1" applyFill="1" applyBorder="1" applyAlignment="1">
      <alignment vertical="center" wrapText="1"/>
    </xf>
    <xf numFmtId="3" fontId="3" fillId="5" borderId="27" xfId="0" applyNumberFormat="1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vertical="center" wrapText="1"/>
    </xf>
    <xf numFmtId="0" fontId="4" fillId="7" borderId="19" xfId="0" applyFont="1" applyFill="1" applyBorder="1" applyAlignment="1">
      <alignment vertical="center" wrapText="1"/>
    </xf>
    <xf numFmtId="3" fontId="4" fillId="4" borderId="11" xfId="0" applyNumberFormat="1" applyFont="1" applyFill="1" applyBorder="1" applyAlignment="1">
      <alignment horizontal="right" vertical="center"/>
    </xf>
    <xf numFmtId="0" fontId="4" fillId="3" borderId="11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horizontal="left" vertical="center" wrapText="1"/>
    </xf>
    <xf numFmtId="3" fontId="4" fillId="3" borderId="11" xfId="0" applyNumberFormat="1" applyFont="1" applyFill="1" applyBorder="1" applyAlignment="1">
      <alignment horizontal="right" vertical="center"/>
    </xf>
    <xf numFmtId="3" fontId="4" fillId="3" borderId="11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3" fontId="8" fillId="0" borderId="0" xfId="0" applyNumberFormat="1" applyFont="1"/>
    <xf numFmtId="3" fontId="8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center" vertical="center"/>
    </xf>
    <xf numFmtId="0" fontId="8" fillId="0" borderId="0" xfId="0" applyFont="1"/>
    <xf numFmtId="0" fontId="3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49" fontId="3" fillId="6" borderId="5" xfId="0" applyNumberFormat="1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/>
    </xf>
    <xf numFmtId="3" fontId="3" fillId="6" borderId="5" xfId="0" applyNumberFormat="1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 wrapText="1"/>
    </xf>
    <xf numFmtId="3" fontId="3" fillId="2" borderId="8" xfId="0" applyNumberFormat="1" applyFont="1" applyFill="1" applyBorder="1" applyAlignment="1">
      <alignment horizontal="right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17" fontId="3" fillId="5" borderId="11" xfId="0" applyNumberFormat="1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vertical="center" wrapText="1"/>
    </xf>
    <xf numFmtId="3" fontId="3" fillId="5" borderId="11" xfId="0" applyNumberFormat="1" applyFont="1" applyFill="1" applyBorder="1" applyAlignment="1">
      <alignment horizontal="right" vertical="center"/>
    </xf>
    <xf numFmtId="3" fontId="3" fillId="5" borderId="8" xfId="0" applyNumberFormat="1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3" fontId="4" fillId="3" borderId="8" xfId="0" applyNumberFormat="1" applyFont="1" applyFill="1" applyBorder="1" applyAlignment="1">
      <alignment horizontal="right" vertical="center" wrapText="1"/>
    </xf>
    <xf numFmtId="3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3" fontId="3" fillId="5" borderId="11" xfId="0" applyNumberFormat="1" applyFont="1" applyFill="1" applyBorder="1" applyAlignment="1">
      <alignment horizontal="right" vertical="center" wrapText="1"/>
    </xf>
    <xf numFmtId="3" fontId="3" fillId="5" borderId="11" xfId="0" applyNumberFormat="1" applyFont="1" applyFill="1" applyBorder="1" applyAlignment="1">
      <alignment horizontal="center" vertical="center"/>
    </xf>
    <xf numFmtId="3" fontId="3" fillId="5" borderId="12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3" fontId="4" fillId="3" borderId="12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 wrapText="1"/>
    </xf>
    <xf numFmtId="3" fontId="3" fillId="3" borderId="11" xfId="0" applyNumberFormat="1" applyFont="1" applyFill="1" applyBorder="1" applyAlignment="1">
      <alignment horizontal="right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vertical="center" wrapText="1"/>
    </xf>
    <xf numFmtId="3" fontId="3" fillId="6" borderId="11" xfId="0" applyNumberFormat="1" applyFont="1" applyFill="1" applyBorder="1" applyAlignment="1">
      <alignment horizontal="right" vertical="center"/>
    </xf>
    <xf numFmtId="3" fontId="3" fillId="6" borderId="11" xfId="0" applyNumberFormat="1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17" fontId="3" fillId="0" borderId="1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3" fontId="3" fillId="0" borderId="11" xfId="0" applyNumberFormat="1" applyFont="1" applyBorder="1" applyAlignment="1">
      <alignment horizontal="right" vertical="center" wrapText="1"/>
    </xf>
    <xf numFmtId="3" fontId="3" fillId="0" borderId="1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17" fontId="4" fillId="3" borderId="11" xfId="0" applyNumberFormat="1" applyFont="1" applyFill="1" applyBorder="1" applyAlignment="1">
      <alignment horizontal="center" vertical="center" wrapText="1"/>
    </xf>
    <xf numFmtId="3" fontId="4" fillId="3" borderId="11" xfId="0" applyNumberFormat="1" applyFont="1" applyFill="1" applyBorder="1" applyAlignment="1">
      <alignment horizontal="right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3" fontId="3" fillId="3" borderId="11" xfId="0" applyNumberFormat="1" applyFont="1" applyFill="1" applyBorder="1" applyAlignment="1">
      <alignment horizontal="center" vertical="center"/>
    </xf>
    <xf numFmtId="3" fontId="4" fillId="6" borderId="11" xfId="0" applyNumberFormat="1" applyFont="1" applyFill="1" applyBorder="1" applyAlignment="1">
      <alignment horizontal="center" vertical="center"/>
    </xf>
    <xf numFmtId="3" fontId="4" fillId="6" borderId="12" xfId="0" applyNumberFormat="1" applyFont="1" applyFill="1" applyBorder="1" applyAlignment="1">
      <alignment horizontal="center" vertical="center" wrapText="1"/>
    </xf>
    <xf numFmtId="49" fontId="3" fillId="6" borderId="11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3" borderId="12" xfId="0" applyFont="1" applyFill="1" applyBorder="1"/>
    <xf numFmtId="0" fontId="4" fillId="6" borderId="11" xfId="0" applyFont="1" applyFill="1" applyBorder="1" applyAlignment="1">
      <alignment horizontal="center" vertical="center"/>
    </xf>
    <xf numFmtId="0" fontId="4" fillId="6" borderId="12" xfId="0" applyFont="1" applyFill="1" applyBorder="1"/>
    <xf numFmtId="0" fontId="3" fillId="5" borderId="11" xfId="0" applyFont="1" applyFill="1" applyBorder="1" applyAlignment="1">
      <alignment horizontal="left" vertical="center" wrapText="1"/>
    </xf>
    <xf numFmtId="0" fontId="4" fillId="5" borderId="12" xfId="0" applyFont="1" applyFill="1" applyBorder="1"/>
    <xf numFmtId="3" fontId="4" fillId="3" borderId="11" xfId="1" applyNumberFormat="1" applyFont="1" applyFill="1" applyBorder="1" applyAlignment="1">
      <alignment horizontal="right" vertical="center"/>
    </xf>
    <xf numFmtId="0" fontId="4" fillId="0" borderId="12" xfId="0" applyFont="1" applyBorder="1"/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17" fontId="3" fillId="3" borderId="11" xfId="0" applyNumberFormat="1" applyFont="1" applyFill="1" applyBorder="1" applyAlignment="1">
      <alignment horizontal="center" vertical="center" wrapText="1"/>
    </xf>
    <xf numFmtId="49" fontId="4" fillId="3" borderId="11" xfId="0" applyNumberFormat="1" applyFont="1" applyFill="1" applyBorder="1" applyAlignment="1">
      <alignment horizontal="center" vertical="center"/>
    </xf>
    <xf numFmtId="17" fontId="3" fillId="6" borderId="11" xfId="0" applyNumberFormat="1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17" fontId="3" fillId="3" borderId="24" xfId="0" applyNumberFormat="1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vertical="center" wrapText="1"/>
    </xf>
    <xf numFmtId="3" fontId="4" fillId="3" borderId="24" xfId="0" applyNumberFormat="1" applyFont="1" applyFill="1" applyBorder="1" applyAlignment="1">
      <alignment horizontal="right" vertical="center"/>
    </xf>
    <xf numFmtId="3" fontId="4" fillId="0" borderId="24" xfId="0" applyNumberFormat="1" applyFont="1" applyBorder="1" applyAlignment="1">
      <alignment horizontal="right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/>
    <xf numFmtId="0" fontId="3" fillId="2" borderId="7" xfId="0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right" vertical="center"/>
    </xf>
    <xf numFmtId="3" fontId="3" fillId="2" borderId="11" xfId="0" applyNumberFormat="1" applyFont="1" applyFill="1" applyBorder="1" applyAlignment="1">
      <alignment horizontal="center" vertical="center" wrapText="1"/>
    </xf>
    <xf numFmtId="17" fontId="3" fillId="2" borderId="11" xfId="0" applyNumberFormat="1" applyFont="1" applyFill="1" applyBorder="1" applyAlignment="1">
      <alignment horizontal="center" vertical="center" wrapText="1"/>
    </xf>
    <xf numFmtId="3" fontId="4" fillId="2" borderId="11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3" fontId="4" fillId="3" borderId="12" xfId="0" applyNumberFormat="1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left" vertical="center"/>
    </xf>
    <xf numFmtId="3" fontId="4" fillId="5" borderId="11" xfId="0" applyNumberFormat="1" applyFont="1" applyFill="1" applyBorder="1" applyAlignment="1">
      <alignment horizontal="right" vertical="center"/>
    </xf>
    <xf numFmtId="17" fontId="4" fillId="0" borderId="11" xfId="0" applyNumberFormat="1" applyFont="1" applyBorder="1" applyAlignment="1">
      <alignment horizontal="center" vertical="center" wrapText="1"/>
    </xf>
    <xf numFmtId="3" fontId="3" fillId="5" borderId="11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3" fontId="4" fillId="3" borderId="11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3" fontId="3" fillId="2" borderId="11" xfId="0" applyNumberFormat="1" applyFont="1" applyFill="1" applyBorder="1" applyAlignment="1">
      <alignment horizontal="right" vertical="center" wrapText="1"/>
    </xf>
    <xf numFmtId="49" fontId="4" fillId="3" borderId="11" xfId="0" applyNumberFormat="1" applyFont="1" applyFill="1" applyBorder="1" applyAlignment="1">
      <alignment horizontal="center" vertical="center" wrapText="1"/>
    </xf>
    <xf numFmtId="3" fontId="3" fillId="6" borderId="12" xfId="0" applyNumberFormat="1" applyFont="1" applyFill="1" applyBorder="1" applyAlignment="1">
      <alignment horizontal="center" vertical="center" wrapText="1"/>
    </xf>
    <xf numFmtId="3" fontId="3" fillId="5" borderId="12" xfId="0" applyNumberFormat="1" applyFont="1" applyFill="1" applyBorder="1" applyAlignment="1">
      <alignment horizontal="center" vertical="center" wrapText="1"/>
    </xf>
    <xf numFmtId="49" fontId="3" fillId="5" borderId="11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3" fontId="4" fillId="3" borderId="11" xfId="0" applyNumberFormat="1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0" fontId="3" fillId="5" borderId="10" xfId="0" applyFont="1" applyFill="1" applyBorder="1" applyAlignment="1">
      <alignment vertical="center"/>
    </xf>
    <xf numFmtId="3" fontId="3" fillId="5" borderId="11" xfId="0" applyNumberFormat="1" applyFont="1" applyFill="1" applyBorder="1" applyAlignment="1">
      <alignment vertical="center"/>
    </xf>
    <xf numFmtId="0" fontId="3" fillId="5" borderId="11" xfId="0" applyFont="1" applyFill="1" applyBorder="1" applyAlignment="1">
      <alignment vertical="center"/>
    </xf>
    <xf numFmtId="0" fontId="3" fillId="5" borderId="12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 wrapText="1"/>
    </xf>
    <xf numFmtId="49" fontId="9" fillId="5" borderId="11" xfId="0" applyNumberFormat="1" applyFont="1" applyFill="1" applyBorder="1" applyAlignment="1">
      <alignment horizontal="center" vertical="center" wrapText="1"/>
    </xf>
    <xf numFmtId="3" fontId="9" fillId="5" borderId="11" xfId="0" applyNumberFormat="1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/>
    </xf>
    <xf numFmtId="3" fontId="10" fillId="3" borderId="11" xfId="0" applyNumberFormat="1" applyFont="1" applyFill="1" applyBorder="1" applyAlignment="1">
      <alignment horizontal="center" vertical="center"/>
    </xf>
    <xf numFmtId="3" fontId="10" fillId="3" borderId="12" xfId="0" applyNumberFormat="1" applyFont="1" applyFill="1" applyBorder="1" applyAlignment="1">
      <alignment horizontal="center" vertical="center" wrapText="1"/>
    </xf>
    <xf numFmtId="3" fontId="3" fillId="6" borderId="11" xfId="0" applyNumberFormat="1" applyFont="1" applyFill="1" applyBorder="1" applyAlignment="1">
      <alignment horizontal="right" vertical="center" wrapText="1"/>
    </xf>
    <xf numFmtId="0" fontId="3" fillId="6" borderId="11" xfId="0" applyFont="1" applyFill="1" applyBorder="1" applyAlignment="1">
      <alignment horizontal="left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0" fontId="4" fillId="4" borderId="11" xfId="0" applyFont="1" applyFill="1" applyBorder="1" applyAlignment="1">
      <alignment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3" fontId="4" fillId="0" borderId="14" xfId="0" applyNumberFormat="1" applyFont="1" applyBorder="1" applyAlignment="1">
      <alignment horizontal="right" vertical="center"/>
    </xf>
    <xf numFmtId="3" fontId="4" fillId="0" borderId="14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left" vertical="center" wrapText="1"/>
    </xf>
    <xf numFmtId="3" fontId="3" fillId="5" borderId="16" xfId="0" applyNumberFormat="1" applyFont="1" applyFill="1" applyBorder="1" applyAlignment="1">
      <alignment horizontal="right" vertical="center" wrapText="1"/>
    </xf>
    <xf numFmtId="0" fontId="4" fillId="3" borderId="18" xfId="0" applyFont="1" applyFill="1" applyBorder="1" applyAlignment="1">
      <alignment horizontal="center" vertical="center" wrapText="1"/>
    </xf>
    <xf numFmtId="49" fontId="4" fillId="3" borderId="18" xfId="0" applyNumberFormat="1" applyFont="1" applyFill="1" applyBorder="1" applyAlignment="1">
      <alignment horizontal="center" vertical="center" wrapText="1"/>
    </xf>
    <xf numFmtId="3" fontId="4" fillId="3" borderId="18" xfId="0" applyNumberFormat="1" applyFont="1" applyFill="1" applyBorder="1" applyAlignment="1">
      <alignment horizontal="right" vertical="center" wrapText="1"/>
    </xf>
    <xf numFmtId="3" fontId="4" fillId="3" borderId="18" xfId="0" applyNumberFormat="1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left" vertical="center" wrapText="1"/>
    </xf>
    <xf numFmtId="3" fontId="3" fillId="5" borderId="18" xfId="0" applyNumberFormat="1" applyFont="1" applyFill="1" applyBorder="1" applyAlignment="1">
      <alignment vertical="center" wrapText="1"/>
    </xf>
    <xf numFmtId="0" fontId="3" fillId="5" borderId="18" xfId="0" applyFont="1" applyFill="1" applyBorder="1" applyAlignment="1">
      <alignment horizontal="center" vertical="center"/>
    </xf>
    <xf numFmtId="3" fontId="3" fillId="5" borderId="18" xfId="0" applyNumberFormat="1" applyFont="1" applyFill="1" applyBorder="1" applyAlignment="1">
      <alignment horizontal="center" vertical="center" wrapText="1"/>
    </xf>
    <xf numFmtId="3" fontId="4" fillId="3" borderId="18" xfId="0" applyNumberFormat="1" applyFont="1" applyFill="1" applyBorder="1" applyAlignment="1">
      <alignment vertical="center" wrapText="1"/>
    </xf>
    <xf numFmtId="3" fontId="9" fillId="5" borderId="18" xfId="0" applyNumberFormat="1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 wrapText="1"/>
    </xf>
    <xf numFmtId="49" fontId="3" fillId="3" borderId="18" xfId="0" applyNumberFormat="1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3" fontId="3" fillId="3" borderId="18" xfId="0" applyNumberFormat="1" applyFont="1" applyFill="1" applyBorder="1" applyAlignment="1">
      <alignment vertical="center" wrapText="1"/>
    </xf>
    <xf numFmtId="3" fontId="3" fillId="3" borderId="18" xfId="0" applyNumberFormat="1" applyFont="1" applyFill="1" applyBorder="1" applyAlignment="1">
      <alignment horizontal="center" vertical="center" wrapText="1"/>
    </xf>
    <xf numFmtId="3" fontId="3" fillId="7" borderId="18" xfId="0" applyNumberFormat="1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/>
    </xf>
    <xf numFmtId="2" fontId="3" fillId="5" borderId="18" xfId="0" applyNumberFormat="1" applyFont="1" applyFill="1" applyBorder="1" applyAlignment="1">
      <alignment vertical="center" wrapText="1"/>
    </xf>
    <xf numFmtId="3" fontId="3" fillId="5" borderId="18" xfId="0" applyNumberFormat="1" applyFont="1" applyFill="1" applyBorder="1" applyAlignment="1">
      <alignment horizontal="right" vertical="center" wrapText="1"/>
    </xf>
    <xf numFmtId="0" fontId="4" fillId="0" borderId="18" xfId="0" applyFont="1" applyBorder="1" applyAlignment="1">
      <alignment vertical="center" wrapText="1"/>
    </xf>
    <xf numFmtId="3" fontId="4" fillId="0" borderId="18" xfId="0" applyNumberFormat="1" applyFont="1" applyBorder="1" applyAlignment="1">
      <alignment horizontal="right" vertical="center"/>
    </xf>
    <xf numFmtId="3" fontId="4" fillId="0" borderId="18" xfId="0" applyNumberFormat="1" applyFont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 wrapText="1"/>
    </xf>
    <xf numFmtId="49" fontId="3" fillId="5" borderId="18" xfId="0" applyNumberFormat="1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vertical="center" wrapText="1"/>
    </xf>
    <xf numFmtId="3" fontId="4" fillId="3" borderId="29" xfId="0" applyNumberFormat="1" applyFont="1" applyFill="1" applyBorder="1" applyAlignment="1">
      <alignment vertical="center" wrapText="1"/>
    </xf>
    <xf numFmtId="3" fontId="4" fillId="3" borderId="29" xfId="0" applyNumberFormat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3" borderId="18" xfId="0" applyFont="1" applyFill="1" applyBorder="1" applyAlignment="1">
      <alignment vertical="center" wrapText="1"/>
    </xf>
    <xf numFmtId="0" fontId="4" fillId="5" borderId="31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 wrapText="1"/>
    </xf>
    <xf numFmtId="3" fontId="3" fillId="5" borderId="33" xfId="0" applyNumberFormat="1" applyFont="1" applyFill="1" applyBorder="1" applyAlignment="1">
      <alignment horizontal="right" vertical="center" wrapText="1"/>
    </xf>
    <xf numFmtId="49" fontId="4" fillId="3" borderId="34" xfId="0" applyNumberFormat="1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vertical="center" wrapText="1"/>
    </xf>
    <xf numFmtId="3" fontId="4" fillId="3" borderId="35" xfId="0" applyNumberFormat="1" applyFont="1" applyFill="1" applyBorder="1" applyAlignment="1">
      <alignment vertical="center" wrapText="1"/>
    </xf>
    <xf numFmtId="49" fontId="3" fillId="3" borderId="34" xfId="0" applyNumberFormat="1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left" vertical="center" wrapText="1"/>
    </xf>
    <xf numFmtId="0" fontId="3" fillId="5" borderId="34" xfId="0" applyFont="1" applyFill="1" applyBorder="1" applyAlignment="1">
      <alignment horizontal="center" vertical="center"/>
    </xf>
    <xf numFmtId="3" fontId="3" fillId="5" borderId="35" xfId="0" applyNumberFormat="1" applyFont="1" applyFill="1" applyBorder="1" applyAlignment="1">
      <alignment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vertical="center" wrapText="1"/>
    </xf>
    <xf numFmtId="0" fontId="3" fillId="5" borderId="34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vertical="center" wrapText="1"/>
    </xf>
    <xf numFmtId="0" fontId="4" fillId="0" borderId="35" xfId="0" applyFont="1" applyBorder="1" applyAlignment="1">
      <alignment horizontal="left" vertical="center" wrapText="1"/>
    </xf>
    <xf numFmtId="0" fontId="3" fillId="5" borderId="35" xfId="0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3" fillId="7" borderId="34" xfId="0" applyFont="1" applyFill="1" applyBorder="1" applyAlignment="1">
      <alignment horizontal="center" vertical="center" wrapText="1"/>
    </xf>
    <xf numFmtId="0" fontId="3" fillId="7" borderId="35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 wrapText="1"/>
    </xf>
    <xf numFmtId="0" fontId="4" fillId="5" borderId="35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6" borderId="36" xfId="0" applyFont="1" applyFill="1" applyBorder="1" applyAlignment="1">
      <alignment vertical="center" wrapText="1"/>
    </xf>
    <xf numFmtId="3" fontId="3" fillId="6" borderId="37" xfId="0" applyNumberFormat="1" applyFont="1" applyFill="1" applyBorder="1" applyAlignment="1">
      <alignment horizontal="right" vertical="center"/>
    </xf>
    <xf numFmtId="0" fontId="8" fillId="0" borderId="38" xfId="0" applyFont="1" applyBorder="1"/>
    <xf numFmtId="0" fontId="8" fillId="0" borderId="39" xfId="0" applyFont="1" applyBorder="1" applyAlignment="1">
      <alignment horizontal="center" vertical="center"/>
    </xf>
    <xf numFmtId="3" fontId="8" fillId="0" borderId="0" xfId="0" applyNumberFormat="1" applyFont="1" applyAlignment="1">
      <alignment horizontal="left" vertical="center"/>
    </xf>
    <xf numFmtId="0" fontId="3" fillId="6" borderId="40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5" borderId="41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5" borderId="42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4" fillId="4" borderId="42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8" fillId="0" borderId="44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 wrapText="1"/>
    </xf>
    <xf numFmtId="49" fontId="8" fillId="0" borderId="44" xfId="0" applyNumberFormat="1" applyFont="1" applyBorder="1" applyAlignment="1">
      <alignment horizontal="center" vertical="center"/>
    </xf>
    <xf numFmtId="0" fontId="8" fillId="0" borderId="44" xfId="0" applyFont="1" applyBorder="1" applyAlignment="1">
      <alignment horizontal="left" vertical="center"/>
    </xf>
    <xf numFmtId="3" fontId="8" fillId="0" borderId="44" xfId="0" applyNumberFormat="1" applyFont="1" applyBorder="1" applyAlignment="1">
      <alignment horizontal="right" vertical="center"/>
    </xf>
    <xf numFmtId="3" fontId="8" fillId="0" borderId="44" xfId="0" applyNumberFormat="1" applyFont="1" applyBorder="1" applyAlignment="1">
      <alignment horizontal="center" vertical="center"/>
    </xf>
    <xf numFmtId="0" fontId="3" fillId="3" borderId="11" xfId="0" applyFont="1" applyFill="1" applyBorder="1" applyAlignment="1">
      <alignment vertical="center" wrapText="1"/>
    </xf>
    <xf numFmtId="3" fontId="3" fillId="3" borderId="11" xfId="0" applyNumberFormat="1" applyFont="1" applyFill="1" applyBorder="1" applyAlignment="1">
      <alignment horizontal="right" vertical="center" wrapText="1"/>
    </xf>
    <xf numFmtId="0" fontId="3" fillId="8" borderId="1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</cellXfs>
  <cellStyles count="3">
    <cellStyle name="Normalno" xfId="0" builtinId="0"/>
    <cellStyle name="Zarez" xfId="1" builtinId="3"/>
    <cellStyle name="Zarez 2" xfId="2" xr:uid="{BF38844C-19AD-4C3F-B36B-3394D75389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DCAD2-C8DD-4EE2-9110-0689F584110D}">
  <sheetPr>
    <pageSetUpPr fitToPage="1"/>
  </sheetPr>
  <dimension ref="A1:Q328"/>
  <sheetViews>
    <sheetView tabSelected="1" zoomScale="70" zoomScaleNormal="70" workbookViewId="0"/>
  </sheetViews>
  <sheetFormatPr defaultColWidth="9.140625" defaultRowHeight="15" x14ac:dyDescent="0.25"/>
  <cols>
    <col min="1" max="1" width="15.7109375" style="2" customWidth="1"/>
    <col min="2" max="2" width="15.7109375" style="27" customWidth="1"/>
    <col min="3" max="5" width="15.7109375" style="2" customWidth="1"/>
    <col min="6" max="6" width="15.7109375" style="28" customWidth="1"/>
    <col min="7" max="7" width="20.7109375" style="2" customWidth="1"/>
    <col min="8" max="8" width="17.7109375" style="2" customWidth="1"/>
    <col min="9" max="9" width="60.7109375" style="1" customWidth="1"/>
    <col min="10" max="15" width="15.7109375" style="29" customWidth="1"/>
    <col min="16" max="16" width="15.7109375" style="30" customWidth="1"/>
    <col min="17" max="17" width="27.5703125" style="27" customWidth="1"/>
    <col min="18" max="16384" width="9.140625" style="1"/>
  </cols>
  <sheetData>
    <row r="1" spans="1:17" s="69" customFormat="1" ht="15" customHeight="1" thickBot="1" x14ac:dyDescent="0.3">
      <c r="A1" s="63"/>
      <c r="B1" s="64"/>
      <c r="C1" s="63"/>
      <c r="D1" s="63"/>
      <c r="E1" s="63"/>
      <c r="F1" s="65"/>
      <c r="G1" s="63"/>
      <c r="H1" s="63"/>
      <c r="J1" s="67">
        <f>J316-J3</f>
        <v>0</v>
      </c>
      <c r="K1" s="67">
        <f t="shared" ref="K1:O1" si="0">K316-K3</f>
        <v>0</v>
      </c>
      <c r="L1" s="67">
        <f t="shared" si="0"/>
        <v>0</v>
      </c>
      <c r="M1" s="67">
        <f t="shared" si="0"/>
        <v>0</v>
      </c>
      <c r="N1" s="67">
        <f t="shared" si="0"/>
        <v>0</v>
      </c>
      <c r="O1" s="67">
        <f t="shared" si="0"/>
        <v>0</v>
      </c>
      <c r="P1" s="68"/>
      <c r="Q1" s="64"/>
    </row>
    <row r="2" spans="1:17" ht="35.1" customHeight="1" thickTop="1" thickBot="1" x14ac:dyDescent="0.3">
      <c r="A2" s="302" t="s">
        <v>0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4"/>
    </row>
    <row r="3" spans="1:17" s="69" customFormat="1" ht="15" customHeight="1" thickTop="1" thickBot="1" x14ac:dyDescent="0.3">
      <c r="A3" s="63"/>
      <c r="B3" s="64"/>
      <c r="C3" s="63"/>
      <c r="D3" s="63"/>
      <c r="E3" s="63"/>
      <c r="F3" s="65"/>
      <c r="G3" s="63"/>
      <c r="H3" s="63"/>
      <c r="I3" s="66"/>
      <c r="J3" s="67">
        <f>J6+J7+J9+J12+J14+J16+J18+J19+J20+J23+J24+J25+J26+J27+J28+J32+J35+J36+J38+J39+J40+J41+J42+J45+J46+J50+J51+SUM(J54:J83)+SUM(J85:J90)+J91+J92+J93+J94+J95+J96+J97+J98+J100+J101+J102+SUM(J104:J106)+J108+J109+J112+J113+J114+J116+J117+J120+J123+J125+J126+SUM(J128:J136)+J139+J140+J141+J143+J145+J147+J148+J149+J153+J154+J155+J156+J157+J158+J159+J161+J162+J165+J166+J167+J169+J170+J172+J173+J174+J175+J176+J177+J178+SUM(J181:J201)+J203+J204+J205+J206+SUM(J209:J221)+SUM(J223:J235)+J237+J238+J239+J240+J241+J242+J243+J246+J247+J248+J251+J252+J253+J254+J256+J258+SUM(J260:J267)+J269+J271+J273+J274+J276++J275+J278+J280+J279+J284+J285+J287+J289+J290+J291+J292+J294+J295+J297+J298+J299+J300+J301+J307+J310+J312+J313+J315+J10+J29+J30+J47+J118+J13+J302+J303+J304+J305+J282</f>
        <v>4934700</v>
      </c>
      <c r="K3" s="67">
        <f t="shared" ref="K3:O3" si="1">K6+K7+K9+K12+K14+K16+K18+K19+K20+K23+K24+K25+K26+K27+K28+K32+K35+K36+K38+K39+K40+K41+K42+K45+K46+K50+K51+SUM(K54:K83)+SUM(K85:K90)+K91+K92+K93+K94+K95+K96+K97+K98+K100+K101+K102+SUM(K104:K106)+K108+K109+K112+K113+K114+K116+K117+K120+K123+K125+K126+SUM(K128:K136)+K139+K140+K141+K143+K145+K147+K148+K149+K153+K154+K155+K156+K157+K158+K159+K161+K162+K165+K166+K167+K169+K170+K172+K173+K174+K175+K176+K177+K178+SUM(K181:K201)+K203+K204+K205+K206+SUM(K209:K221)+SUM(K223:K235)+K237+K238+K239+K240+K241+K242+K243+K246+K247+K248+K251+K252+K253+K254+K256+K258+SUM(K260:K267)+K269+K271+K273+K274+K276++K275+K278+K280+K279+K284+K285+K287+K289+K290+K291+K292+K294+K295+K297+K298+K299+K300+K301+K307+K310+K312+K313+K315+K10+K29+K30+K47+K118+K13+K302+K303+K304+K305+K282</f>
        <v>407000</v>
      </c>
      <c r="L3" s="67">
        <f t="shared" si="1"/>
        <v>71000</v>
      </c>
      <c r="M3" s="67">
        <f t="shared" si="1"/>
        <v>5412700</v>
      </c>
      <c r="N3" s="67">
        <f t="shared" si="1"/>
        <v>6688735</v>
      </c>
      <c r="O3" s="67">
        <f t="shared" si="1"/>
        <v>4746083</v>
      </c>
      <c r="P3" s="68"/>
      <c r="Q3" s="64"/>
    </row>
    <row r="4" spans="1:17" s="2" customFormat="1" ht="79.5" customHeight="1" thickTop="1" thickBot="1" x14ac:dyDescent="0.3">
      <c r="A4" s="70" t="s">
        <v>1</v>
      </c>
      <c r="B4" s="71" t="s">
        <v>2</v>
      </c>
      <c r="C4" s="71" t="s">
        <v>3</v>
      </c>
      <c r="D4" s="71" t="s">
        <v>4</v>
      </c>
      <c r="E4" s="71" t="s">
        <v>5</v>
      </c>
      <c r="F4" s="72" t="s">
        <v>6</v>
      </c>
      <c r="G4" s="71" t="s">
        <v>7</v>
      </c>
      <c r="H4" s="71" t="s">
        <v>8</v>
      </c>
      <c r="I4" s="73" t="s">
        <v>9</v>
      </c>
      <c r="J4" s="74" t="s">
        <v>10</v>
      </c>
      <c r="K4" s="74" t="s">
        <v>11</v>
      </c>
      <c r="L4" s="74" t="s">
        <v>12</v>
      </c>
      <c r="M4" s="74" t="s">
        <v>13</v>
      </c>
      <c r="N4" s="74" t="s">
        <v>14</v>
      </c>
      <c r="O4" s="74" t="s">
        <v>15</v>
      </c>
      <c r="P4" s="74" t="s">
        <v>16</v>
      </c>
      <c r="Q4" s="75" t="s">
        <v>17</v>
      </c>
    </row>
    <row r="5" spans="1:17" ht="35.1" customHeight="1" thickTop="1" x14ac:dyDescent="0.25">
      <c r="A5" s="155"/>
      <c r="B5" s="76"/>
      <c r="C5" s="76"/>
      <c r="D5" s="76"/>
      <c r="E5" s="76"/>
      <c r="F5" s="76"/>
      <c r="G5" s="76"/>
      <c r="H5" s="78">
        <v>32211</v>
      </c>
      <c r="I5" s="79" t="s">
        <v>18</v>
      </c>
      <c r="J5" s="156">
        <f>J6+J7</f>
        <v>50000</v>
      </c>
      <c r="K5" s="156">
        <f t="shared" ref="K5:O5" si="2">K6+K7</f>
        <v>-4000</v>
      </c>
      <c r="L5" s="156">
        <f t="shared" si="2"/>
        <v>0</v>
      </c>
      <c r="M5" s="156">
        <f t="shared" si="2"/>
        <v>46000</v>
      </c>
      <c r="N5" s="156">
        <f t="shared" si="2"/>
        <v>57500</v>
      </c>
      <c r="O5" s="156">
        <f t="shared" si="2"/>
        <v>54740</v>
      </c>
      <c r="P5" s="156"/>
      <c r="Q5" s="82"/>
    </row>
    <row r="6" spans="1:17" ht="35.1" customHeight="1" x14ac:dyDescent="0.25">
      <c r="A6" s="38" t="s">
        <v>19</v>
      </c>
      <c r="B6" s="39" t="s">
        <v>20</v>
      </c>
      <c r="C6" s="39" t="s">
        <v>21</v>
      </c>
      <c r="D6" s="39" t="s">
        <v>22</v>
      </c>
      <c r="E6" s="39"/>
      <c r="F6" s="40"/>
      <c r="G6" s="39"/>
      <c r="H6" s="41"/>
      <c r="I6" s="55" t="s">
        <v>18</v>
      </c>
      <c r="J6" s="43">
        <v>25000</v>
      </c>
      <c r="K6" s="43">
        <v>-4000</v>
      </c>
      <c r="L6" s="43">
        <v>0</v>
      </c>
      <c r="M6" s="43">
        <f t="shared" ref="M6:M69" si="3">SUM(J6:L6)</f>
        <v>21000</v>
      </c>
      <c r="N6" s="43">
        <f t="shared" ref="N6:N70" si="4">M6*1.25</f>
        <v>26250</v>
      </c>
      <c r="O6" s="43">
        <f>M6*1.19</f>
        <v>24990</v>
      </c>
      <c r="P6" s="44" t="s">
        <v>22</v>
      </c>
      <c r="Q6" s="59"/>
    </row>
    <row r="7" spans="1:17" ht="30" x14ac:dyDescent="0.25">
      <c r="A7" s="38" t="s">
        <v>23</v>
      </c>
      <c r="B7" s="143">
        <v>30125000</v>
      </c>
      <c r="C7" s="39" t="s">
        <v>21</v>
      </c>
      <c r="D7" s="39" t="s">
        <v>22</v>
      </c>
      <c r="E7" s="39"/>
      <c r="F7" s="40"/>
      <c r="G7" s="39"/>
      <c r="H7" s="41"/>
      <c r="I7" s="42" t="s">
        <v>24</v>
      </c>
      <c r="J7" s="43">
        <v>25000</v>
      </c>
      <c r="K7" s="43">
        <v>0</v>
      </c>
      <c r="L7" s="43">
        <v>0</v>
      </c>
      <c r="M7" s="43">
        <f t="shared" si="3"/>
        <v>25000</v>
      </c>
      <c r="N7" s="43">
        <f t="shared" si="4"/>
        <v>31250</v>
      </c>
      <c r="O7" s="43">
        <f>M7*1.19</f>
        <v>29750</v>
      </c>
      <c r="P7" s="44" t="s">
        <v>22</v>
      </c>
      <c r="Q7" s="59"/>
    </row>
    <row r="8" spans="1:17" ht="35.1" customHeight="1" x14ac:dyDescent="0.25">
      <c r="A8" s="31"/>
      <c r="B8" s="32"/>
      <c r="C8" s="32"/>
      <c r="D8" s="32"/>
      <c r="E8" s="32"/>
      <c r="F8" s="32"/>
      <c r="G8" s="32"/>
      <c r="H8" s="33">
        <v>32212</v>
      </c>
      <c r="I8" s="34" t="s">
        <v>25</v>
      </c>
      <c r="J8" s="35">
        <f>J9</f>
        <v>4000</v>
      </c>
      <c r="K8" s="35">
        <f t="shared" ref="K8:O8" si="5">K9</f>
        <v>0</v>
      </c>
      <c r="L8" s="35">
        <f t="shared" si="5"/>
        <v>0</v>
      </c>
      <c r="M8" s="35">
        <f t="shared" si="5"/>
        <v>4000</v>
      </c>
      <c r="N8" s="35">
        <f t="shared" si="5"/>
        <v>5000</v>
      </c>
      <c r="O8" s="35">
        <f t="shared" si="5"/>
        <v>4760</v>
      </c>
      <c r="P8" s="36"/>
      <c r="Q8" s="101"/>
    </row>
    <row r="9" spans="1:17" ht="35.1" customHeight="1" x14ac:dyDescent="0.25">
      <c r="A9" s="38"/>
      <c r="B9" s="39" t="s">
        <v>26</v>
      </c>
      <c r="C9" s="39" t="s">
        <v>21</v>
      </c>
      <c r="D9" s="39" t="s">
        <v>22</v>
      </c>
      <c r="E9" s="39"/>
      <c r="F9" s="40"/>
      <c r="G9" s="39"/>
      <c r="H9" s="41"/>
      <c r="I9" s="42" t="s">
        <v>27</v>
      </c>
      <c r="J9" s="43">
        <v>4000</v>
      </c>
      <c r="K9" s="43">
        <v>0</v>
      </c>
      <c r="L9" s="43">
        <v>0</v>
      </c>
      <c r="M9" s="43">
        <f t="shared" si="3"/>
        <v>4000</v>
      </c>
      <c r="N9" s="43">
        <f t="shared" si="4"/>
        <v>5000</v>
      </c>
      <c r="O9" s="43">
        <f>M9*1.19</f>
        <v>4760</v>
      </c>
      <c r="P9" s="44" t="s">
        <v>22</v>
      </c>
      <c r="Q9" s="59"/>
    </row>
    <row r="10" spans="1:17" ht="35.1" customHeight="1" x14ac:dyDescent="0.25">
      <c r="A10" s="31" t="s">
        <v>28</v>
      </c>
      <c r="B10" s="32">
        <v>39830000</v>
      </c>
      <c r="C10" s="32" t="s">
        <v>21</v>
      </c>
      <c r="D10" s="32" t="s">
        <v>22</v>
      </c>
      <c r="E10" s="32"/>
      <c r="F10" s="32"/>
      <c r="G10" s="32"/>
      <c r="H10" s="33">
        <v>32214</v>
      </c>
      <c r="I10" s="34" t="s">
        <v>29</v>
      </c>
      <c r="J10" s="35">
        <v>9000</v>
      </c>
      <c r="K10" s="35">
        <v>0</v>
      </c>
      <c r="L10" s="35">
        <v>0</v>
      </c>
      <c r="M10" s="35">
        <f t="shared" si="3"/>
        <v>9000</v>
      </c>
      <c r="N10" s="35">
        <f t="shared" si="4"/>
        <v>11250</v>
      </c>
      <c r="O10" s="35">
        <f>M10*1.19</f>
        <v>10710</v>
      </c>
      <c r="P10" s="157" t="s">
        <v>22</v>
      </c>
      <c r="Q10" s="101"/>
    </row>
    <row r="11" spans="1:17" ht="35.1" customHeight="1" x14ac:dyDescent="0.25">
      <c r="A11" s="31"/>
      <c r="B11" s="32"/>
      <c r="C11" s="32"/>
      <c r="D11" s="32"/>
      <c r="E11" s="32"/>
      <c r="F11" s="32"/>
      <c r="G11" s="32"/>
      <c r="H11" s="33">
        <v>32216</v>
      </c>
      <c r="I11" s="34" t="s">
        <v>30</v>
      </c>
      <c r="J11" s="35">
        <f>SUM(J12:J14)</f>
        <v>140000</v>
      </c>
      <c r="K11" s="35">
        <f t="shared" ref="K11:O11" si="6">SUM(K12:K14)</f>
        <v>0</v>
      </c>
      <c r="L11" s="35">
        <f t="shared" si="6"/>
        <v>-22000</v>
      </c>
      <c r="M11" s="35">
        <f t="shared" si="6"/>
        <v>118000</v>
      </c>
      <c r="N11" s="35">
        <f t="shared" si="6"/>
        <v>147500</v>
      </c>
      <c r="O11" s="35">
        <f t="shared" si="6"/>
        <v>98770</v>
      </c>
      <c r="P11" s="35"/>
      <c r="Q11" s="101"/>
    </row>
    <row r="12" spans="1:17" ht="45" customHeight="1" x14ac:dyDescent="0.25">
      <c r="A12" s="118" t="s">
        <v>31</v>
      </c>
      <c r="B12" s="90" t="s">
        <v>32</v>
      </c>
      <c r="C12" s="90" t="s">
        <v>33</v>
      </c>
      <c r="D12" s="90" t="s">
        <v>22</v>
      </c>
      <c r="E12" s="90" t="s">
        <v>34</v>
      </c>
      <c r="F12" s="127" t="s">
        <v>35</v>
      </c>
      <c r="G12" s="90" t="s">
        <v>36</v>
      </c>
      <c r="H12" s="91">
        <v>3221614</v>
      </c>
      <c r="I12" s="55" t="s">
        <v>37</v>
      </c>
      <c r="J12" s="57">
        <v>70000</v>
      </c>
      <c r="K12" s="57">
        <v>0</v>
      </c>
      <c r="L12" s="57">
        <v>-70000</v>
      </c>
      <c r="M12" s="43">
        <f t="shared" si="3"/>
        <v>0</v>
      </c>
      <c r="N12" s="43">
        <f t="shared" si="4"/>
        <v>0</v>
      </c>
      <c r="O12" s="43">
        <f>M12*1.19/2</f>
        <v>0</v>
      </c>
      <c r="P12" s="44" t="s">
        <v>22</v>
      </c>
      <c r="Q12" s="59" t="s">
        <v>38</v>
      </c>
    </row>
    <row r="13" spans="1:17" ht="42.75" customHeight="1" x14ac:dyDescent="0.25">
      <c r="A13" s="118"/>
      <c r="B13" s="90" t="s">
        <v>32</v>
      </c>
      <c r="C13" s="90" t="s">
        <v>21</v>
      </c>
      <c r="D13" s="90" t="s">
        <v>22</v>
      </c>
      <c r="E13" s="90"/>
      <c r="F13" s="127"/>
      <c r="G13" s="90"/>
      <c r="H13" s="91">
        <v>3221614</v>
      </c>
      <c r="I13" s="55" t="s">
        <v>37</v>
      </c>
      <c r="J13" s="57">
        <v>0</v>
      </c>
      <c r="K13" s="57">
        <v>0</v>
      </c>
      <c r="L13" s="57">
        <v>48000</v>
      </c>
      <c r="M13" s="43">
        <f t="shared" si="3"/>
        <v>48000</v>
      </c>
      <c r="N13" s="43">
        <f t="shared" si="4"/>
        <v>60000</v>
      </c>
      <c r="O13" s="43">
        <f>M13*1.19</f>
        <v>57120</v>
      </c>
      <c r="P13" s="44" t="s">
        <v>22</v>
      </c>
      <c r="Q13" s="59"/>
    </row>
    <row r="14" spans="1:17" ht="38.25" customHeight="1" x14ac:dyDescent="0.25">
      <c r="A14" s="118" t="s">
        <v>39</v>
      </c>
      <c r="B14" s="90" t="s">
        <v>40</v>
      </c>
      <c r="C14" s="90" t="s">
        <v>33</v>
      </c>
      <c r="D14" s="90" t="s">
        <v>22</v>
      </c>
      <c r="E14" s="90" t="s">
        <v>34</v>
      </c>
      <c r="F14" s="127" t="s">
        <v>35</v>
      </c>
      <c r="G14" s="90" t="s">
        <v>36</v>
      </c>
      <c r="H14" s="91">
        <v>3221615</v>
      </c>
      <c r="I14" s="55" t="s">
        <v>41</v>
      </c>
      <c r="J14" s="57">
        <v>70000</v>
      </c>
      <c r="K14" s="57">
        <v>0</v>
      </c>
      <c r="L14" s="57">
        <v>0</v>
      </c>
      <c r="M14" s="43">
        <f t="shared" si="3"/>
        <v>70000</v>
      </c>
      <c r="N14" s="43">
        <f t="shared" si="4"/>
        <v>87500</v>
      </c>
      <c r="O14" s="43">
        <f>M14*1.19/2</f>
        <v>41650</v>
      </c>
      <c r="P14" s="44" t="s">
        <v>22</v>
      </c>
      <c r="Q14" s="59" t="s">
        <v>38</v>
      </c>
    </row>
    <row r="15" spans="1:17" ht="48" customHeight="1" x14ac:dyDescent="0.25">
      <c r="A15" s="31"/>
      <c r="B15" s="32"/>
      <c r="C15" s="32"/>
      <c r="D15" s="32"/>
      <c r="E15" s="32"/>
      <c r="F15" s="158"/>
      <c r="G15" s="32"/>
      <c r="H15" s="33">
        <v>32229</v>
      </c>
      <c r="I15" s="34" t="s">
        <v>42</v>
      </c>
      <c r="J15" s="35">
        <f>J16</f>
        <v>76000</v>
      </c>
      <c r="K15" s="35">
        <f t="shared" ref="K15:O15" si="7">K16</f>
        <v>0</v>
      </c>
      <c r="L15" s="35">
        <f t="shared" si="7"/>
        <v>0</v>
      </c>
      <c r="M15" s="35">
        <f t="shared" si="7"/>
        <v>76000</v>
      </c>
      <c r="N15" s="35">
        <f t="shared" si="7"/>
        <v>95000</v>
      </c>
      <c r="O15" s="35">
        <f t="shared" si="7"/>
        <v>38000</v>
      </c>
      <c r="P15" s="159"/>
      <c r="Q15" s="160"/>
    </row>
    <row r="16" spans="1:17" ht="35.1" customHeight="1" x14ac:dyDescent="0.25">
      <c r="A16" s="118" t="s">
        <v>43</v>
      </c>
      <c r="B16" s="90" t="s">
        <v>44</v>
      </c>
      <c r="C16" s="90" t="s">
        <v>33</v>
      </c>
      <c r="D16" s="90" t="s">
        <v>22</v>
      </c>
      <c r="E16" s="90" t="s">
        <v>34</v>
      </c>
      <c r="F16" s="127" t="s">
        <v>35</v>
      </c>
      <c r="G16" s="90" t="s">
        <v>36</v>
      </c>
      <c r="H16" s="91">
        <v>3222921</v>
      </c>
      <c r="I16" s="55" t="s">
        <v>45</v>
      </c>
      <c r="J16" s="57">
        <v>76000</v>
      </c>
      <c r="K16" s="57">
        <v>0</v>
      </c>
      <c r="L16" s="57">
        <v>0</v>
      </c>
      <c r="M16" s="43">
        <f t="shared" si="3"/>
        <v>76000</v>
      </c>
      <c r="N16" s="43">
        <f t="shared" si="4"/>
        <v>95000</v>
      </c>
      <c r="O16" s="43">
        <f>M16/2</f>
        <v>38000</v>
      </c>
      <c r="P16" s="44" t="s">
        <v>22</v>
      </c>
      <c r="Q16" s="59" t="s">
        <v>38</v>
      </c>
    </row>
    <row r="17" spans="1:17" ht="45" customHeight="1" x14ac:dyDescent="0.25">
      <c r="A17" s="31"/>
      <c r="B17" s="32"/>
      <c r="C17" s="32"/>
      <c r="D17" s="32"/>
      <c r="E17" s="32"/>
      <c r="F17" s="32"/>
      <c r="G17" s="32"/>
      <c r="H17" s="33">
        <v>3223</v>
      </c>
      <c r="I17" s="34" t="s">
        <v>46</v>
      </c>
      <c r="J17" s="35">
        <f>SUM(J18:J20)</f>
        <v>327200</v>
      </c>
      <c r="K17" s="35">
        <f t="shared" ref="K17:O17" si="8">SUM(K18:K20)</f>
        <v>0</v>
      </c>
      <c r="L17" s="35">
        <f t="shared" si="8"/>
        <v>0</v>
      </c>
      <c r="M17" s="35">
        <f t="shared" si="8"/>
        <v>327200</v>
      </c>
      <c r="N17" s="35">
        <f t="shared" si="8"/>
        <v>409000</v>
      </c>
      <c r="O17" s="35">
        <f t="shared" si="8"/>
        <v>389368</v>
      </c>
      <c r="P17" s="36"/>
      <c r="Q17" s="160"/>
    </row>
    <row r="18" spans="1:17" ht="45" customHeight="1" x14ac:dyDescent="0.25">
      <c r="A18" s="38"/>
      <c r="B18" s="39"/>
      <c r="C18" s="39"/>
      <c r="D18" s="39"/>
      <c r="E18" s="39"/>
      <c r="F18" s="39"/>
      <c r="G18" s="39"/>
      <c r="H18" s="41">
        <v>32231</v>
      </c>
      <c r="I18" s="55" t="s">
        <v>47</v>
      </c>
      <c r="J18" s="43">
        <v>166100</v>
      </c>
      <c r="K18" s="43">
        <v>0</v>
      </c>
      <c r="L18" s="43">
        <v>0</v>
      </c>
      <c r="M18" s="43">
        <f t="shared" si="3"/>
        <v>166100</v>
      </c>
      <c r="N18" s="43">
        <f t="shared" si="4"/>
        <v>207625</v>
      </c>
      <c r="O18" s="54">
        <f t="shared" ref="O18:O20" si="9">M18*1.19</f>
        <v>197659</v>
      </c>
      <c r="P18" s="44" t="s">
        <v>22</v>
      </c>
      <c r="Q18" s="59" t="s">
        <v>48</v>
      </c>
    </row>
    <row r="19" spans="1:17" ht="45" customHeight="1" x14ac:dyDescent="0.25">
      <c r="A19" s="38"/>
      <c r="B19" s="39"/>
      <c r="C19" s="39"/>
      <c r="D19" s="39"/>
      <c r="E19" s="39"/>
      <c r="F19" s="39"/>
      <c r="G19" s="39"/>
      <c r="H19" s="41">
        <v>32233</v>
      </c>
      <c r="I19" s="55" t="s">
        <v>49</v>
      </c>
      <c r="J19" s="43">
        <v>126100</v>
      </c>
      <c r="K19" s="43">
        <v>0</v>
      </c>
      <c r="L19" s="43">
        <v>0</v>
      </c>
      <c r="M19" s="43">
        <f t="shared" si="3"/>
        <v>126100</v>
      </c>
      <c r="N19" s="43">
        <f t="shared" si="4"/>
        <v>157625</v>
      </c>
      <c r="O19" s="54">
        <f t="shared" si="9"/>
        <v>150059</v>
      </c>
      <c r="P19" s="44" t="s">
        <v>22</v>
      </c>
      <c r="Q19" s="59" t="s">
        <v>48</v>
      </c>
    </row>
    <row r="20" spans="1:17" ht="35.1" customHeight="1" x14ac:dyDescent="0.25">
      <c r="A20" s="38"/>
      <c r="B20" s="39"/>
      <c r="C20" s="39"/>
      <c r="D20" s="39"/>
      <c r="E20" s="39"/>
      <c r="F20" s="39"/>
      <c r="G20" s="39"/>
      <c r="H20" s="41">
        <v>32234</v>
      </c>
      <c r="I20" s="55" t="s">
        <v>50</v>
      </c>
      <c r="J20" s="43">
        <v>35000</v>
      </c>
      <c r="K20" s="43">
        <v>0</v>
      </c>
      <c r="L20" s="43">
        <v>0</v>
      </c>
      <c r="M20" s="43">
        <f t="shared" si="3"/>
        <v>35000</v>
      </c>
      <c r="N20" s="43">
        <f t="shared" si="4"/>
        <v>43750</v>
      </c>
      <c r="O20" s="54">
        <f t="shared" si="9"/>
        <v>41650</v>
      </c>
      <c r="P20" s="44" t="s">
        <v>22</v>
      </c>
      <c r="Q20" s="59" t="s">
        <v>48</v>
      </c>
    </row>
    <row r="21" spans="1:17" ht="30" x14ac:dyDescent="0.25">
      <c r="A21" s="31"/>
      <c r="B21" s="32"/>
      <c r="C21" s="32"/>
      <c r="D21" s="32"/>
      <c r="E21" s="32"/>
      <c r="F21" s="32"/>
      <c r="G21" s="32"/>
      <c r="H21" s="33">
        <v>3224236</v>
      </c>
      <c r="I21" s="34" t="s">
        <v>51</v>
      </c>
      <c r="J21" s="35">
        <f>J22+J29+J30</f>
        <v>146000</v>
      </c>
      <c r="K21" s="35">
        <f t="shared" ref="K21:O21" si="10">K22+K29+K30</f>
        <v>5000</v>
      </c>
      <c r="L21" s="35">
        <f t="shared" si="10"/>
        <v>0</v>
      </c>
      <c r="M21" s="35">
        <f t="shared" si="10"/>
        <v>151000</v>
      </c>
      <c r="N21" s="35">
        <f t="shared" si="10"/>
        <v>188750</v>
      </c>
      <c r="O21" s="35">
        <f t="shared" si="10"/>
        <v>103750</v>
      </c>
      <c r="P21" s="36"/>
      <c r="Q21" s="37"/>
    </row>
    <row r="22" spans="1:17" ht="35.1" customHeight="1" x14ac:dyDescent="0.25">
      <c r="A22" s="102"/>
      <c r="B22" s="83" t="s">
        <v>52</v>
      </c>
      <c r="C22" s="83" t="s">
        <v>33</v>
      </c>
      <c r="D22" s="83" t="s">
        <v>53</v>
      </c>
      <c r="E22" s="83" t="s">
        <v>34</v>
      </c>
      <c r="F22" s="84" t="s">
        <v>54</v>
      </c>
      <c r="G22" s="83" t="s">
        <v>36</v>
      </c>
      <c r="H22" s="85">
        <v>3224236</v>
      </c>
      <c r="I22" s="86" t="s">
        <v>55</v>
      </c>
      <c r="J22" s="87">
        <f>SUM(J23:J28)</f>
        <v>126000</v>
      </c>
      <c r="K22" s="87">
        <f t="shared" ref="K22:O22" si="11">SUM(K23:K28)</f>
        <v>0</v>
      </c>
      <c r="L22" s="87">
        <f t="shared" si="11"/>
        <v>0</v>
      </c>
      <c r="M22" s="87">
        <f t="shared" si="11"/>
        <v>126000</v>
      </c>
      <c r="N22" s="87">
        <f t="shared" si="11"/>
        <v>157500</v>
      </c>
      <c r="O22" s="87">
        <f t="shared" si="11"/>
        <v>78750</v>
      </c>
      <c r="P22" s="97" t="s">
        <v>22</v>
      </c>
      <c r="Q22" s="103" t="s">
        <v>38</v>
      </c>
    </row>
    <row r="23" spans="1:17" ht="35.1" customHeight="1" x14ac:dyDescent="0.25">
      <c r="A23" s="118"/>
      <c r="B23" s="90"/>
      <c r="C23" s="90"/>
      <c r="D23" s="90"/>
      <c r="E23" s="90"/>
      <c r="F23" s="90"/>
      <c r="G23" s="90"/>
      <c r="H23" s="91"/>
      <c r="I23" s="55" t="s">
        <v>56</v>
      </c>
      <c r="J23" s="57">
        <v>22000</v>
      </c>
      <c r="K23" s="57">
        <v>0</v>
      </c>
      <c r="L23" s="57">
        <v>0</v>
      </c>
      <c r="M23" s="57">
        <f t="shared" si="3"/>
        <v>22000</v>
      </c>
      <c r="N23" s="43">
        <f t="shared" si="4"/>
        <v>27500</v>
      </c>
      <c r="O23" s="43">
        <f>M23*1.25/2</f>
        <v>13750</v>
      </c>
      <c r="P23" s="58"/>
      <c r="Q23" s="161"/>
    </row>
    <row r="24" spans="1:17" ht="35.1" customHeight="1" x14ac:dyDescent="0.25">
      <c r="A24" s="118"/>
      <c r="B24" s="90"/>
      <c r="C24" s="90"/>
      <c r="D24" s="90"/>
      <c r="E24" s="90"/>
      <c r="F24" s="90"/>
      <c r="G24" s="90"/>
      <c r="H24" s="91"/>
      <c r="I24" s="55" t="s">
        <v>57</v>
      </c>
      <c r="J24" s="57">
        <v>18000</v>
      </c>
      <c r="K24" s="57">
        <v>0</v>
      </c>
      <c r="L24" s="57">
        <v>0</v>
      </c>
      <c r="M24" s="57">
        <f t="shared" si="3"/>
        <v>18000</v>
      </c>
      <c r="N24" s="43">
        <f t="shared" si="4"/>
        <v>22500</v>
      </c>
      <c r="O24" s="43">
        <f t="shared" ref="O24:O28" si="12">M24*1.25/2</f>
        <v>11250</v>
      </c>
      <c r="P24" s="58"/>
      <c r="Q24" s="59"/>
    </row>
    <row r="25" spans="1:17" ht="35.1" customHeight="1" x14ac:dyDescent="0.25">
      <c r="A25" s="106"/>
      <c r="B25" s="107"/>
      <c r="C25" s="107"/>
      <c r="D25" s="107"/>
      <c r="E25" s="107"/>
      <c r="F25" s="107"/>
      <c r="G25" s="107"/>
      <c r="H25" s="108"/>
      <c r="I25" s="55" t="s">
        <v>58</v>
      </c>
      <c r="J25" s="57">
        <v>16000</v>
      </c>
      <c r="K25" s="57">
        <v>0</v>
      </c>
      <c r="L25" s="57">
        <v>0</v>
      </c>
      <c r="M25" s="57">
        <f t="shared" si="3"/>
        <v>16000</v>
      </c>
      <c r="N25" s="43">
        <f t="shared" si="4"/>
        <v>20000</v>
      </c>
      <c r="O25" s="43">
        <f t="shared" si="12"/>
        <v>10000</v>
      </c>
      <c r="P25" s="58"/>
      <c r="Q25" s="59"/>
    </row>
    <row r="26" spans="1:17" ht="90" customHeight="1" x14ac:dyDescent="0.25">
      <c r="A26" s="106"/>
      <c r="B26" s="107"/>
      <c r="C26" s="107"/>
      <c r="D26" s="107"/>
      <c r="E26" s="107"/>
      <c r="F26" s="107"/>
      <c r="G26" s="107"/>
      <c r="H26" s="108"/>
      <c r="I26" s="55" t="s">
        <v>59</v>
      </c>
      <c r="J26" s="57">
        <v>12000</v>
      </c>
      <c r="K26" s="57">
        <v>0</v>
      </c>
      <c r="L26" s="57">
        <v>0</v>
      </c>
      <c r="M26" s="57">
        <f t="shared" si="3"/>
        <v>12000</v>
      </c>
      <c r="N26" s="43">
        <f t="shared" si="4"/>
        <v>15000</v>
      </c>
      <c r="O26" s="43">
        <f t="shared" si="12"/>
        <v>7500</v>
      </c>
      <c r="P26" s="58"/>
      <c r="Q26" s="59"/>
    </row>
    <row r="27" spans="1:17" ht="61.5" customHeight="1" x14ac:dyDescent="0.25">
      <c r="A27" s="118"/>
      <c r="B27" s="90"/>
      <c r="C27" s="90"/>
      <c r="D27" s="90"/>
      <c r="E27" s="90"/>
      <c r="F27" s="90"/>
      <c r="G27" s="90"/>
      <c r="H27" s="91"/>
      <c r="I27" s="55" t="s">
        <v>60</v>
      </c>
      <c r="J27" s="57">
        <v>28000</v>
      </c>
      <c r="K27" s="57">
        <v>0</v>
      </c>
      <c r="L27" s="57">
        <v>0</v>
      </c>
      <c r="M27" s="57">
        <f t="shared" si="3"/>
        <v>28000</v>
      </c>
      <c r="N27" s="43">
        <f t="shared" si="4"/>
        <v>35000</v>
      </c>
      <c r="O27" s="43">
        <f t="shared" si="12"/>
        <v>17500</v>
      </c>
      <c r="P27" s="58"/>
      <c r="Q27" s="59"/>
    </row>
    <row r="28" spans="1:17" ht="39.75" customHeight="1" x14ac:dyDescent="0.25">
      <c r="A28" s="118"/>
      <c r="B28" s="90"/>
      <c r="C28" s="90"/>
      <c r="D28" s="90"/>
      <c r="E28" s="90"/>
      <c r="F28" s="90"/>
      <c r="G28" s="90"/>
      <c r="H28" s="91"/>
      <c r="I28" s="55" t="s">
        <v>61</v>
      </c>
      <c r="J28" s="57">
        <v>30000</v>
      </c>
      <c r="K28" s="57">
        <v>0</v>
      </c>
      <c r="L28" s="57">
        <v>0</v>
      </c>
      <c r="M28" s="57">
        <f t="shared" si="3"/>
        <v>30000</v>
      </c>
      <c r="N28" s="43">
        <f t="shared" si="4"/>
        <v>37500</v>
      </c>
      <c r="O28" s="43">
        <f t="shared" si="12"/>
        <v>18750</v>
      </c>
      <c r="P28" s="58"/>
      <c r="Q28" s="59"/>
    </row>
    <row r="29" spans="1:17" ht="35.1" customHeight="1" x14ac:dyDescent="0.25">
      <c r="A29" s="102" t="s">
        <v>62</v>
      </c>
      <c r="B29" s="83" t="s">
        <v>52</v>
      </c>
      <c r="C29" s="83" t="s">
        <v>21</v>
      </c>
      <c r="D29" s="83" t="s">
        <v>22</v>
      </c>
      <c r="E29" s="83"/>
      <c r="F29" s="83"/>
      <c r="G29" s="83"/>
      <c r="H29" s="85"/>
      <c r="I29" s="86" t="s">
        <v>63</v>
      </c>
      <c r="J29" s="87">
        <v>0</v>
      </c>
      <c r="K29" s="87">
        <v>5000</v>
      </c>
      <c r="L29" s="87">
        <v>0</v>
      </c>
      <c r="M29" s="87">
        <f t="shared" si="3"/>
        <v>5000</v>
      </c>
      <c r="N29" s="87">
        <f t="shared" si="4"/>
        <v>6250</v>
      </c>
      <c r="O29" s="87">
        <f>M29</f>
        <v>5000</v>
      </c>
      <c r="P29" s="97" t="s">
        <v>22</v>
      </c>
      <c r="Q29" s="103"/>
    </row>
    <row r="30" spans="1:17" ht="35.1" customHeight="1" x14ac:dyDescent="0.25">
      <c r="A30" s="162"/>
      <c r="B30" s="83" t="s">
        <v>64</v>
      </c>
      <c r="C30" s="83" t="s">
        <v>21</v>
      </c>
      <c r="D30" s="83" t="s">
        <v>53</v>
      </c>
      <c r="E30" s="83"/>
      <c r="F30" s="84"/>
      <c r="G30" s="83"/>
      <c r="H30" s="85">
        <v>3224236</v>
      </c>
      <c r="I30" s="86" t="s">
        <v>65</v>
      </c>
      <c r="J30" s="87">
        <v>20000</v>
      </c>
      <c r="K30" s="87">
        <v>0</v>
      </c>
      <c r="L30" s="87">
        <v>0</v>
      </c>
      <c r="M30" s="87">
        <f t="shared" si="3"/>
        <v>20000</v>
      </c>
      <c r="N30" s="87">
        <f t="shared" si="4"/>
        <v>25000</v>
      </c>
      <c r="O30" s="87">
        <f>M30</f>
        <v>20000</v>
      </c>
      <c r="P30" s="97" t="s">
        <v>22</v>
      </c>
      <c r="Q30" s="103"/>
    </row>
    <row r="31" spans="1:17" ht="35.1" customHeight="1" x14ac:dyDescent="0.25">
      <c r="A31" s="31"/>
      <c r="B31" s="32"/>
      <c r="C31" s="32"/>
      <c r="D31" s="32"/>
      <c r="E31" s="32"/>
      <c r="F31" s="32"/>
      <c r="G31" s="32"/>
      <c r="H31" s="33">
        <v>32244</v>
      </c>
      <c r="I31" s="34" t="s">
        <v>66</v>
      </c>
      <c r="J31" s="35">
        <f>J32</f>
        <v>26000</v>
      </c>
      <c r="K31" s="35">
        <f t="shared" ref="K31:O31" si="13">K32</f>
        <v>-1000</v>
      </c>
      <c r="L31" s="35">
        <f t="shared" si="13"/>
        <v>0</v>
      </c>
      <c r="M31" s="35">
        <f t="shared" si="13"/>
        <v>25000</v>
      </c>
      <c r="N31" s="35">
        <f t="shared" si="13"/>
        <v>31250</v>
      </c>
      <c r="O31" s="35">
        <f t="shared" si="13"/>
        <v>29750</v>
      </c>
      <c r="P31" s="36"/>
      <c r="Q31" s="101"/>
    </row>
    <row r="32" spans="1:17" ht="35.1" customHeight="1" x14ac:dyDescent="0.25">
      <c r="A32" s="118" t="s">
        <v>67</v>
      </c>
      <c r="B32" s="90" t="s">
        <v>68</v>
      </c>
      <c r="C32" s="90" t="s">
        <v>21</v>
      </c>
      <c r="D32" s="90" t="s">
        <v>22</v>
      </c>
      <c r="E32" s="90"/>
      <c r="F32" s="127"/>
      <c r="G32" s="90"/>
      <c r="H32" s="91">
        <v>322444</v>
      </c>
      <c r="I32" s="55" t="s">
        <v>69</v>
      </c>
      <c r="J32" s="57">
        <v>26000</v>
      </c>
      <c r="K32" s="57">
        <v>-1000</v>
      </c>
      <c r="L32" s="57">
        <v>0</v>
      </c>
      <c r="M32" s="54">
        <f t="shared" si="3"/>
        <v>25000</v>
      </c>
      <c r="N32" s="54">
        <f t="shared" si="4"/>
        <v>31250</v>
      </c>
      <c r="O32" s="54">
        <f>M32*1.19</f>
        <v>29750</v>
      </c>
      <c r="P32" s="58" t="s">
        <v>22</v>
      </c>
      <c r="Q32" s="59"/>
    </row>
    <row r="33" spans="1:17" ht="35.1" customHeight="1" x14ac:dyDescent="0.25">
      <c r="A33" s="31"/>
      <c r="B33" s="32"/>
      <c r="C33" s="32"/>
      <c r="D33" s="32"/>
      <c r="E33" s="32"/>
      <c r="F33" s="32"/>
      <c r="G33" s="32"/>
      <c r="H33" s="33">
        <v>32251</v>
      </c>
      <c r="I33" s="34" t="s">
        <v>70</v>
      </c>
      <c r="J33" s="35">
        <f>J34</f>
        <v>18000</v>
      </c>
      <c r="K33" s="35">
        <f t="shared" ref="K33:O33" si="14">K34</f>
        <v>0</v>
      </c>
      <c r="L33" s="35">
        <f t="shared" si="14"/>
        <v>0</v>
      </c>
      <c r="M33" s="35">
        <f t="shared" si="14"/>
        <v>18000</v>
      </c>
      <c r="N33" s="35">
        <f t="shared" si="14"/>
        <v>22500</v>
      </c>
      <c r="O33" s="35">
        <f t="shared" si="14"/>
        <v>18000</v>
      </c>
      <c r="P33" s="36"/>
      <c r="Q33" s="101"/>
    </row>
    <row r="34" spans="1:17" ht="35.1" customHeight="1" x14ac:dyDescent="0.25">
      <c r="A34" s="102"/>
      <c r="B34" s="163" t="s">
        <v>71</v>
      </c>
      <c r="C34" s="163" t="s">
        <v>21</v>
      </c>
      <c r="D34" s="163" t="s">
        <v>53</v>
      </c>
      <c r="E34" s="83"/>
      <c r="F34" s="84"/>
      <c r="G34" s="83"/>
      <c r="H34" s="85" t="s">
        <v>72</v>
      </c>
      <c r="I34" s="164" t="s">
        <v>73</v>
      </c>
      <c r="J34" s="165">
        <f>SUM(J35:J36)</f>
        <v>18000</v>
      </c>
      <c r="K34" s="165">
        <f t="shared" ref="K34:O34" si="15">SUM(K35:K36)</f>
        <v>0</v>
      </c>
      <c r="L34" s="165">
        <f t="shared" si="15"/>
        <v>0</v>
      </c>
      <c r="M34" s="165">
        <f t="shared" si="15"/>
        <v>18000</v>
      </c>
      <c r="N34" s="165">
        <f t="shared" si="15"/>
        <v>22500</v>
      </c>
      <c r="O34" s="165">
        <f t="shared" si="15"/>
        <v>18000</v>
      </c>
      <c r="P34" s="97" t="s">
        <v>22</v>
      </c>
      <c r="Q34" s="103"/>
    </row>
    <row r="35" spans="1:17" ht="31.5" customHeight="1" x14ac:dyDescent="0.25">
      <c r="A35" s="106"/>
      <c r="B35" s="107"/>
      <c r="C35" s="90"/>
      <c r="D35" s="90"/>
      <c r="E35" s="107"/>
      <c r="F35" s="107"/>
      <c r="G35" s="107"/>
      <c r="H35" s="91"/>
      <c r="I35" s="42" t="s">
        <v>74</v>
      </c>
      <c r="J35" s="43">
        <v>16000</v>
      </c>
      <c r="K35" s="43">
        <v>0</v>
      </c>
      <c r="L35" s="43">
        <v>0</v>
      </c>
      <c r="M35" s="57">
        <f t="shared" si="3"/>
        <v>16000</v>
      </c>
      <c r="N35" s="54">
        <f t="shared" si="4"/>
        <v>20000</v>
      </c>
      <c r="O35" s="54">
        <f>M35</f>
        <v>16000</v>
      </c>
      <c r="P35" s="130"/>
      <c r="Q35" s="59"/>
    </row>
    <row r="36" spans="1:17" ht="35.1" customHeight="1" x14ac:dyDescent="0.25">
      <c r="A36" s="106"/>
      <c r="B36" s="107"/>
      <c r="C36" s="90"/>
      <c r="D36" s="90"/>
      <c r="E36" s="107"/>
      <c r="F36" s="107"/>
      <c r="G36" s="107"/>
      <c r="H36" s="91"/>
      <c r="I36" s="42" t="s">
        <v>75</v>
      </c>
      <c r="J36" s="43">
        <v>2000</v>
      </c>
      <c r="K36" s="43">
        <v>0</v>
      </c>
      <c r="L36" s="43">
        <v>0</v>
      </c>
      <c r="M36" s="57">
        <f t="shared" si="3"/>
        <v>2000</v>
      </c>
      <c r="N36" s="54">
        <f t="shared" si="4"/>
        <v>2500</v>
      </c>
      <c r="O36" s="54">
        <f>M36</f>
        <v>2000</v>
      </c>
      <c r="P36" s="130"/>
      <c r="Q36" s="105"/>
    </row>
    <row r="37" spans="1:17" ht="35.1" customHeight="1" x14ac:dyDescent="0.25">
      <c r="A37" s="31"/>
      <c r="B37" s="32" t="s">
        <v>76</v>
      </c>
      <c r="C37" s="32" t="s">
        <v>33</v>
      </c>
      <c r="D37" s="32" t="s">
        <v>53</v>
      </c>
      <c r="E37" s="32" t="s">
        <v>77</v>
      </c>
      <c r="F37" s="158" t="s">
        <v>54</v>
      </c>
      <c r="G37" s="32" t="s">
        <v>78</v>
      </c>
      <c r="H37" s="33">
        <v>32272</v>
      </c>
      <c r="I37" s="34" t="s">
        <v>79</v>
      </c>
      <c r="J37" s="35">
        <f>SUM(J38:J42)</f>
        <v>41500</v>
      </c>
      <c r="K37" s="35">
        <f t="shared" ref="K37:O37" si="16">SUM(K38:K42)</f>
        <v>0</v>
      </c>
      <c r="L37" s="35">
        <f t="shared" si="16"/>
        <v>0</v>
      </c>
      <c r="M37" s="35">
        <f t="shared" si="16"/>
        <v>41500</v>
      </c>
      <c r="N37" s="35">
        <f t="shared" si="16"/>
        <v>51875</v>
      </c>
      <c r="O37" s="35">
        <f t="shared" si="16"/>
        <v>49385</v>
      </c>
      <c r="P37" s="36" t="s">
        <v>22</v>
      </c>
      <c r="Q37" s="101" t="s">
        <v>38</v>
      </c>
    </row>
    <row r="38" spans="1:17" ht="35.1" customHeight="1" x14ac:dyDescent="0.25">
      <c r="A38" s="38"/>
      <c r="B38" s="39"/>
      <c r="C38" s="39"/>
      <c r="D38" s="39"/>
      <c r="E38" s="39"/>
      <c r="F38" s="166"/>
      <c r="G38" s="39"/>
      <c r="H38" s="41" t="s">
        <v>80</v>
      </c>
      <c r="I38" s="42" t="s">
        <v>81</v>
      </c>
      <c r="J38" s="43">
        <v>18500</v>
      </c>
      <c r="K38" s="43">
        <v>0</v>
      </c>
      <c r="L38" s="43">
        <v>0</v>
      </c>
      <c r="M38" s="54">
        <f t="shared" si="3"/>
        <v>18500</v>
      </c>
      <c r="N38" s="54">
        <f t="shared" si="4"/>
        <v>23125</v>
      </c>
      <c r="O38" s="54">
        <f>M38*1.19</f>
        <v>22015</v>
      </c>
      <c r="P38" s="44"/>
      <c r="Q38" s="45"/>
    </row>
    <row r="39" spans="1:17" ht="35.1" customHeight="1" x14ac:dyDescent="0.25">
      <c r="A39" s="38"/>
      <c r="B39" s="39"/>
      <c r="C39" s="39"/>
      <c r="D39" s="39"/>
      <c r="E39" s="39"/>
      <c r="F39" s="166"/>
      <c r="G39" s="39"/>
      <c r="H39" s="41" t="s">
        <v>80</v>
      </c>
      <c r="I39" s="42" t="s">
        <v>82</v>
      </c>
      <c r="J39" s="43">
        <v>6000</v>
      </c>
      <c r="K39" s="43">
        <v>0</v>
      </c>
      <c r="L39" s="43">
        <v>0</v>
      </c>
      <c r="M39" s="54">
        <f t="shared" si="3"/>
        <v>6000</v>
      </c>
      <c r="N39" s="54">
        <f t="shared" si="4"/>
        <v>7500</v>
      </c>
      <c r="O39" s="54">
        <f t="shared" ref="O39:O42" si="17">M39*1.19</f>
        <v>7140</v>
      </c>
      <c r="P39" s="44"/>
      <c r="Q39" s="45"/>
    </row>
    <row r="40" spans="1:17" ht="35.1" customHeight="1" x14ac:dyDescent="0.25">
      <c r="A40" s="38"/>
      <c r="B40" s="39"/>
      <c r="C40" s="39"/>
      <c r="D40" s="39"/>
      <c r="E40" s="39"/>
      <c r="F40" s="166"/>
      <c r="G40" s="39"/>
      <c r="H40" s="41" t="s">
        <v>80</v>
      </c>
      <c r="I40" s="42" t="s">
        <v>83</v>
      </c>
      <c r="J40" s="43">
        <v>5000</v>
      </c>
      <c r="K40" s="43">
        <v>0</v>
      </c>
      <c r="L40" s="43">
        <v>0</v>
      </c>
      <c r="M40" s="54">
        <f t="shared" si="3"/>
        <v>5000</v>
      </c>
      <c r="N40" s="54">
        <f t="shared" si="4"/>
        <v>6250</v>
      </c>
      <c r="O40" s="54">
        <f t="shared" si="17"/>
        <v>5950</v>
      </c>
      <c r="P40" s="44"/>
      <c r="Q40" s="45"/>
    </row>
    <row r="41" spans="1:17" ht="35.1" customHeight="1" x14ac:dyDescent="0.25">
      <c r="A41" s="38"/>
      <c r="B41" s="39"/>
      <c r="C41" s="39"/>
      <c r="D41" s="39"/>
      <c r="E41" s="39"/>
      <c r="F41" s="166"/>
      <c r="G41" s="39"/>
      <c r="H41" s="41" t="s">
        <v>80</v>
      </c>
      <c r="I41" s="55" t="s">
        <v>84</v>
      </c>
      <c r="J41" s="43">
        <v>8500</v>
      </c>
      <c r="K41" s="43">
        <v>0</v>
      </c>
      <c r="L41" s="43">
        <v>0</v>
      </c>
      <c r="M41" s="54">
        <f t="shared" si="3"/>
        <v>8500</v>
      </c>
      <c r="N41" s="54">
        <f t="shared" si="4"/>
        <v>10625</v>
      </c>
      <c r="O41" s="54">
        <f t="shared" si="17"/>
        <v>10115</v>
      </c>
      <c r="P41" s="44"/>
      <c r="Q41" s="45"/>
    </row>
    <row r="42" spans="1:17" ht="35.1" customHeight="1" x14ac:dyDescent="0.25">
      <c r="A42" s="38"/>
      <c r="B42" s="39"/>
      <c r="C42" s="39"/>
      <c r="D42" s="39"/>
      <c r="E42" s="39"/>
      <c r="F42" s="166"/>
      <c r="G42" s="39"/>
      <c r="H42" s="41" t="s">
        <v>80</v>
      </c>
      <c r="I42" s="55" t="s">
        <v>85</v>
      </c>
      <c r="J42" s="43">
        <v>3500</v>
      </c>
      <c r="K42" s="43">
        <v>0</v>
      </c>
      <c r="L42" s="43">
        <v>0</v>
      </c>
      <c r="M42" s="54">
        <f t="shared" si="3"/>
        <v>3500</v>
      </c>
      <c r="N42" s="54">
        <f t="shared" si="4"/>
        <v>4375</v>
      </c>
      <c r="O42" s="54">
        <f t="shared" si="17"/>
        <v>4165</v>
      </c>
      <c r="P42" s="44"/>
      <c r="Q42" s="45"/>
    </row>
    <row r="43" spans="1:17" ht="35.1" customHeight="1" x14ac:dyDescent="0.25">
      <c r="A43" s="31"/>
      <c r="B43" s="32"/>
      <c r="C43" s="32"/>
      <c r="D43" s="32"/>
      <c r="E43" s="32"/>
      <c r="F43" s="32"/>
      <c r="G43" s="32"/>
      <c r="H43" s="33">
        <v>3231</v>
      </c>
      <c r="I43" s="34" t="s">
        <v>86</v>
      </c>
      <c r="J43" s="35">
        <f>J44+J47</f>
        <v>101000</v>
      </c>
      <c r="K43" s="35">
        <f t="shared" ref="K43:O43" si="18">K44+K47</f>
        <v>0</v>
      </c>
      <c r="L43" s="35">
        <f t="shared" si="18"/>
        <v>0</v>
      </c>
      <c r="M43" s="35">
        <f t="shared" si="18"/>
        <v>101000</v>
      </c>
      <c r="N43" s="35">
        <f t="shared" si="18"/>
        <v>126250</v>
      </c>
      <c r="O43" s="35">
        <f t="shared" si="18"/>
        <v>89845</v>
      </c>
      <c r="P43" s="36"/>
      <c r="Q43" s="101"/>
    </row>
    <row r="44" spans="1:17" ht="35.1" customHeight="1" x14ac:dyDescent="0.25">
      <c r="A44" s="109"/>
      <c r="B44" s="110"/>
      <c r="C44" s="110"/>
      <c r="D44" s="110"/>
      <c r="E44" s="110"/>
      <c r="F44" s="110"/>
      <c r="G44" s="110"/>
      <c r="H44" s="111">
        <v>32311</v>
      </c>
      <c r="I44" s="112" t="s">
        <v>87</v>
      </c>
      <c r="J44" s="113">
        <f>SUM(J45:J46)</f>
        <v>76000</v>
      </c>
      <c r="K44" s="113">
        <f t="shared" ref="K44:O44" si="19">SUM(K45:K46)</f>
        <v>0</v>
      </c>
      <c r="L44" s="113">
        <f t="shared" si="19"/>
        <v>0</v>
      </c>
      <c r="M44" s="113">
        <f t="shared" si="19"/>
        <v>76000</v>
      </c>
      <c r="N44" s="113">
        <f t="shared" si="19"/>
        <v>95000</v>
      </c>
      <c r="O44" s="113">
        <f t="shared" si="19"/>
        <v>60095</v>
      </c>
      <c r="P44" s="114"/>
      <c r="Q44" s="115"/>
    </row>
    <row r="45" spans="1:17" ht="45" x14ac:dyDescent="0.25">
      <c r="A45" s="38"/>
      <c r="B45" s="90"/>
      <c r="C45" s="90"/>
      <c r="D45" s="90"/>
      <c r="E45" s="90"/>
      <c r="F45" s="90"/>
      <c r="G45" s="90"/>
      <c r="H45" s="91" t="s">
        <v>80</v>
      </c>
      <c r="I45" s="55" t="s">
        <v>88</v>
      </c>
      <c r="J45" s="57">
        <v>25000</v>
      </c>
      <c r="K45" s="57">
        <v>0</v>
      </c>
      <c r="L45" s="57">
        <v>0</v>
      </c>
      <c r="M45" s="57">
        <f t="shared" si="3"/>
        <v>25000</v>
      </c>
      <c r="N45" s="54">
        <f t="shared" si="4"/>
        <v>31250</v>
      </c>
      <c r="O45" s="54">
        <f>M45*1.19</f>
        <v>29750</v>
      </c>
      <c r="P45" s="44" t="s">
        <v>22</v>
      </c>
      <c r="Q45" s="59" t="s">
        <v>89</v>
      </c>
    </row>
    <row r="46" spans="1:17" ht="45" x14ac:dyDescent="0.25">
      <c r="A46" s="38"/>
      <c r="B46" s="90"/>
      <c r="C46" s="90"/>
      <c r="D46" s="90"/>
      <c r="E46" s="90"/>
      <c r="F46" s="90"/>
      <c r="G46" s="90" t="s">
        <v>36</v>
      </c>
      <c r="H46" s="91" t="s">
        <v>80</v>
      </c>
      <c r="I46" s="55" t="s">
        <v>90</v>
      </c>
      <c r="J46" s="57">
        <v>51000</v>
      </c>
      <c r="K46" s="57">
        <v>0</v>
      </c>
      <c r="L46" s="57">
        <v>0</v>
      </c>
      <c r="M46" s="57">
        <f t="shared" si="3"/>
        <v>51000</v>
      </c>
      <c r="N46" s="54">
        <f t="shared" si="4"/>
        <v>63750</v>
      </c>
      <c r="O46" s="54">
        <f>M46*1.19/2</f>
        <v>30345</v>
      </c>
      <c r="P46" s="44" t="s">
        <v>22</v>
      </c>
      <c r="Q46" s="59" t="s">
        <v>89</v>
      </c>
    </row>
    <row r="47" spans="1:17" ht="35.1" customHeight="1" x14ac:dyDescent="0.25">
      <c r="A47" s="109"/>
      <c r="B47" s="110"/>
      <c r="C47" s="110"/>
      <c r="D47" s="110"/>
      <c r="E47" s="110"/>
      <c r="F47" s="110"/>
      <c r="G47" s="110"/>
      <c r="H47" s="111">
        <v>32313</v>
      </c>
      <c r="I47" s="112" t="s">
        <v>91</v>
      </c>
      <c r="J47" s="113">
        <v>25000</v>
      </c>
      <c r="K47" s="113">
        <v>0</v>
      </c>
      <c r="L47" s="113">
        <v>0</v>
      </c>
      <c r="M47" s="113">
        <f t="shared" si="3"/>
        <v>25000</v>
      </c>
      <c r="N47" s="113">
        <f t="shared" si="4"/>
        <v>31250</v>
      </c>
      <c r="O47" s="113">
        <f>M47*1.19</f>
        <v>29750</v>
      </c>
      <c r="P47" s="114" t="s">
        <v>22</v>
      </c>
      <c r="Q47" s="115" t="s">
        <v>89</v>
      </c>
    </row>
    <row r="48" spans="1:17" ht="35.1" customHeight="1" x14ac:dyDescent="0.25">
      <c r="A48" s="31"/>
      <c r="B48" s="32"/>
      <c r="C48" s="32"/>
      <c r="D48" s="32"/>
      <c r="E48" s="32"/>
      <c r="F48" s="32"/>
      <c r="G48" s="32"/>
      <c r="H48" s="33">
        <v>3232</v>
      </c>
      <c r="I48" s="34" t="s">
        <v>92</v>
      </c>
      <c r="J48" s="35">
        <f>J49+J52+J99</f>
        <v>457600</v>
      </c>
      <c r="K48" s="35">
        <f t="shared" ref="K48:O48" si="20">K49+K52+K99</f>
        <v>8500</v>
      </c>
      <c r="L48" s="35">
        <f t="shared" si="20"/>
        <v>0</v>
      </c>
      <c r="M48" s="35">
        <f t="shared" si="20"/>
        <v>466100</v>
      </c>
      <c r="N48" s="35">
        <f t="shared" si="20"/>
        <v>582625</v>
      </c>
      <c r="O48" s="35">
        <f t="shared" si="20"/>
        <v>328800</v>
      </c>
      <c r="P48" s="36"/>
      <c r="Q48" s="101"/>
    </row>
    <row r="49" spans="1:17" ht="35.1" customHeight="1" x14ac:dyDescent="0.25">
      <c r="A49" s="109"/>
      <c r="B49" s="110" t="s">
        <v>93</v>
      </c>
      <c r="C49" s="110" t="s">
        <v>21</v>
      </c>
      <c r="D49" s="110" t="s">
        <v>53</v>
      </c>
      <c r="E49" s="110"/>
      <c r="F49" s="110"/>
      <c r="G49" s="110"/>
      <c r="H49" s="111">
        <v>32321</v>
      </c>
      <c r="I49" s="112" t="s">
        <v>94</v>
      </c>
      <c r="J49" s="113">
        <f>SUM(J50:J51)</f>
        <v>16000</v>
      </c>
      <c r="K49" s="113">
        <f t="shared" ref="K49:O49" si="21">SUM(K50:K51)</f>
        <v>0</v>
      </c>
      <c r="L49" s="113">
        <f t="shared" si="21"/>
        <v>0</v>
      </c>
      <c r="M49" s="113">
        <f t="shared" si="21"/>
        <v>16000</v>
      </c>
      <c r="N49" s="113">
        <f t="shared" si="21"/>
        <v>20000</v>
      </c>
      <c r="O49" s="113">
        <f t="shared" si="21"/>
        <v>19040</v>
      </c>
      <c r="P49" s="114" t="s">
        <v>22</v>
      </c>
      <c r="Q49" s="115"/>
    </row>
    <row r="50" spans="1:17" ht="35.1" customHeight="1" x14ac:dyDescent="0.25">
      <c r="A50" s="38"/>
      <c r="B50" s="39"/>
      <c r="C50" s="39"/>
      <c r="D50" s="39"/>
      <c r="E50" s="39"/>
      <c r="F50" s="39"/>
      <c r="G50" s="39"/>
      <c r="H50" s="41"/>
      <c r="I50" s="55" t="s">
        <v>95</v>
      </c>
      <c r="J50" s="57">
        <v>8000</v>
      </c>
      <c r="K50" s="57">
        <v>0</v>
      </c>
      <c r="L50" s="57">
        <v>0</v>
      </c>
      <c r="M50" s="57">
        <f t="shared" si="3"/>
        <v>8000</v>
      </c>
      <c r="N50" s="54">
        <f t="shared" si="4"/>
        <v>10000</v>
      </c>
      <c r="O50" s="54">
        <f>M50*1.19</f>
        <v>9520</v>
      </c>
      <c r="P50" s="44"/>
      <c r="Q50" s="45"/>
    </row>
    <row r="51" spans="1:17" ht="35.1" customHeight="1" x14ac:dyDescent="0.25">
      <c r="A51" s="38"/>
      <c r="B51" s="39"/>
      <c r="C51" s="39"/>
      <c r="D51" s="39"/>
      <c r="E51" s="39"/>
      <c r="F51" s="39"/>
      <c r="G51" s="39"/>
      <c r="H51" s="41"/>
      <c r="I51" s="55" t="s">
        <v>96</v>
      </c>
      <c r="J51" s="57">
        <v>8000</v>
      </c>
      <c r="K51" s="57">
        <v>0</v>
      </c>
      <c r="L51" s="57">
        <v>0</v>
      </c>
      <c r="M51" s="57">
        <f t="shared" si="3"/>
        <v>8000</v>
      </c>
      <c r="N51" s="54">
        <f t="shared" si="4"/>
        <v>10000</v>
      </c>
      <c r="O51" s="54">
        <f>M51*1.19</f>
        <v>9520</v>
      </c>
      <c r="P51" s="44"/>
      <c r="Q51" s="45"/>
    </row>
    <row r="52" spans="1:17" ht="30" x14ac:dyDescent="0.25">
      <c r="A52" s="109"/>
      <c r="B52" s="110"/>
      <c r="C52" s="110"/>
      <c r="D52" s="110"/>
      <c r="E52" s="110"/>
      <c r="F52" s="110"/>
      <c r="G52" s="110"/>
      <c r="H52" s="111">
        <v>32322</v>
      </c>
      <c r="I52" s="112" t="s">
        <v>97</v>
      </c>
      <c r="J52" s="113">
        <f>J53+J84+J91+J92+J93+J94+J95+J96+J97+J98</f>
        <v>406600</v>
      </c>
      <c r="K52" s="113">
        <f t="shared" ref="K52:O52" si="22">K53+K84+K91+K92+K93+K94+K95+K96+K97+K98</f>
        <v>4000</v>
      </c>
      <c r="L52" s="113">
        <f t="shared" si="22"/>
        <v>0</v>
      </c>
      <c r="M52" s="113">
        <f t="shared" si="22"/>
        <v>410600</v>
      </c>
      <c r="N52" s="113">
        <f t="shared" si="22"/>
        <v>513250</v>
      </c>
      <c r="O52" s="113">
        <f t="shared" si="22"/>
        <v>262755</v>
      </c>
      <c r="P52" s="114" t="s">
        <v>22</v>
      </c>
      <c r="Q52" s="115"/>
    </row>
    <row r="53" spans="1:17" ht="35.1" customHeight="1" x14ac:dyDescent="0.25">
      <c r="A53" s="95" t="s">
        <v>98</v>
      </c>
      <c r="B53" s="83" t="s">
        <v>99</v>
      </c>
      <c r="C53" s="83" t="s">
        <v>33</v>
      </c>
      <c r="D53" s="83" t="s">
        <v>53</v>
      </c>
      <c r="E53" s="83" t="s">
        <v>34</v>
      </c>
      <c r="F53" s="84" t="s">
        <v>100</v>
      </c>
      <c r="G53" s="83" t="s">
        <v>36</v>
      </c>
      <c r="H53" s="85">
        <v>32322</v>
      </c>
      <c r="I53" s="86" t="s">
        <v>101</v>
      </c>
      <c r="J53" s="96">
        <f>SUM(J54:J83)</f>
        <v>241100</v>
      </c>
      <c r="K53" s="96">
        <f t="shared" ref="K53:O53" si="23">SUM(K54:K83)</f>
        <v>0</v>
      </c>
      <c r="L53" s="96">
        <f t="shared" si="23"/>
        <v>0</v>
      </c>
      <c r="M53" s="96">
        <f t="shared" si="23"/>
        <v>241100</v>
      </c>
      <c r="N53" s="96">
        <f t="shared" si="23"/>
        <v>301375</v>
      </c>
      <c r="O53" s="96">
        <f t="shared" si="23"/>
        <v>120550</v>
      </c>
      <c r="P53" s="167" t="s">
        <v>22</v>
      </c>
      <c r="Q53" s="103" t="s">
        <v>38</v>
      </c>
    </row>
    <row r="54" spans="1:17" ht="35.1" customHeight="1" x14ac:dyDescent="0.25">
      <c r="A54" s="168"/>
      <c r="B54" s="39"/>
      <c r="C54" s="39"/>
      <c r="D54" s="39"/>
      <c r="E54" s="39"/>
      <c r="F54" s="39"/>
      <c r="G54" s="39"/>
      <c r="H54" s="39"/>
      <c r="I54" s="42" t="s">
        <v>102</v>
      </c>
      <c r="J54" s="43">
        <v>95000</v>
      </c>
      <c r="K54" s="43">
        <v>0</v>
      </c>
      <c r="L54" s="43">
        <v>0</v>
      </c>
      <c r="M54" s="128">
        <f t="shared" si="3"/>
        <v>95000</v>
      </c>
      <c r="N54" s="43">
        <f t="shared" si="4"/>
        <v>118750</v>
      </c>
      <c r="O54" s="43">
        <f>M54/2</f>
        <v>47500</v>
      </c>
      <c r="P54" s="44"/>
      <c r="Q54" s="45"/>
    </row>
    <row r="55" spans="1:17" ht="35.1" customHeight="1" x14ac:dyDescent="0.25">
      <c r="A55" s="168"/>
      <c r="B55" s="39"/>
      <c r="C55" s="39"/>
      <c r="D55" s="39"/>
      <c r="E55" s="39"/>
      <c r="F55" s="39"/>
      <c r="G55" s="39"/>
      <c r="H55" s="39"/>
      <c r="I55" s="134" t="s">
        <v>103</v>
      </c>
      <c r="J55" s="43">
        <v>6200</v>
      </c>
      <c r="K55" s="43">
        <v>0</v>
      </c>
      <c r="L55" s="43">
        <v>0</v>
      </c>
      <c r="M55" s="128">
        <f t="shared" si="3"/>
        <v>6200</v>
      </c>
      <c r="N55" s="43">
        <f t="shared" si="4"/>
        <v>7750</v>
      </c>
      <c r="O55" s="43">
        <f t="shared" ref="O55:O83" si="24">M55/2</f>
        <v>3100</v>
      </c>
      <c r="P55" s="44"/>
      <c r="Q55" s="45"/>
    </row>
    <row r="56" spans="1:17" ht="30" x14ac:dyDescent="0.25">
      <c r="A56" s="168"/>
      <c r="B56" s="39"/>
      <c r="C56" s="39"/>
      <c r="D56" s="39"/>
      <c r="E56" s="39"/>
      <c r="F56" s="39"/>
      <c r="G56" s="39"/>
      <c r="H56" s="39"/>
      <c r="I56" s="42" t="s">
        <v>104</v>
      </c>
      <c r="J56" s="43">
        <v>9300</v>
      </c>
      <c r="K56" s="43">
        <v>0</v>
      </c>
      <c r="L56" s="43">
        <v>0</v>
      </c>
      <c r="M56" s="128">
        <f t="shared" si="3"/>
        <v>9300</v>
      </c>
      <c r="N56" s="43">
        <f t="shared" si="4"/>
        <v>11625</v>
      </c>
      <c r="O56" s="43">
        <f t="shared" si="24"/>
        <v>4650</v>
      </c>
      <c r="P56" s="44"/>
      <c r="Q56" s="45"/>
    </row>
    <row r="57" spans="1:17" ht="35.1" customHeight="1" x14ac:dyDescent="0.25">
      <c r="A57" s="168"/>
      <c r="B57" s="39"/>
      <c r="C57" s="39"/>
      <c r="D57" s="39"/>
      <c r="E57" s="39"/>
      <c r="F57" s="39"/>
      <c r="G57" s="39"/>
      <c r="H57" s="39"/>
      <c r="I57" s="134" t="s">
        <v>105</v>
      </c>
      <c r="J57" s="43">
        <v>20000</v>
      </c>
      <c r="K57" s="43">
        <v>0</v>
      </c>
      <c r="L57" s="43">
        <v>0</v>
      </c>
      <c r="M57" s="128">
        <f t="shared" si="3"/>
        <v>20000</v>
      </c>
      <c r="N57" s="43">
        <f t="shared" si="4"/>
        <v>25000</v>
      </c>
      <c r="O57" s="43">
        <f t="shared" si="24"/>
        <v>10000</v>
      </c>
      <c r="P57" s="44"/>
      <c r="Q57" s="45"/>
    </row>
    <row r="58" spans="1:17" ht="35.1" customHeight="1" x14ac:dyDescent="0.25">
      <c r="A58" s="168"/>
      <c r="B58" s="39"/>
      <c r="C58" s="39"/>
      <c r="D58" s="39"/>
      <c r="E58" s="39"/>
      <c r="F58" s="39"/>
      <c r="G58" s="39"/>
      <c r="H58" s="39"/>
      <c r="I58" s="134" t="s">
        <v>106</v>
      </c>
      <c r="J58" s="43">
        <v>800</v>
      </c>
      <c r="K58" s="43">
        <v>0</v>
      </c>
      <c r="L58" s="43">
        <v>0</v>
      </c>
      <c r="M58" s="128">
        <f t="shared" si="3"/>
        <v>800</v>
      </c>
      <c r="N58" s="43">
        <f t="shared" si="4"/>
        <v>1000</v>
      </c>
      <c r="O58" s="43">
        <f t="shared" si="24"/>
        <v>400</v>
      </c>
      <c r="P58" s="44"/>
      <c r="Q58" s="45"/>
    </row>
    <row r="59" spans="1:17" ht="35.1" customHeight="1" x14ac:dyDescent="0.25">
      <c r="A59" s="168"/>
      <c r="B59" s="39"/>
      <c r="C59" s="39"/>
      <c r="D59" s="39"/>
      <c r="E59" s="39"/>
      <c r="F59" s="39"/>
      <c r="G59" s="39"/>
      <c r="H59" s="39"/>
      <c r="I59" s="134" t="s">
        <v>107</v>
      </c>
      <c r="J59" s="43">
        <v>2500</v>
      </c>
      <c r="K59" s="43">
        <v>0</v>
      </c>
      <c r="L59" s="43">
        <v>0</v>
      </c>
      <c r="M59" s="128">
        <f t="shared" si="3"/>
        <v>2500</v>
      </c>
      <c r="N59" s="43">
        <f t="shared" si="4"/>
        <v>3125</v>
      </c>
      <c r="O59" s="43">
        <f t="shared" si="24"/>
        <v>1250</v>
      </c>
      <c r="P59" s="44"/>
      <c r="Q59" s="45"/>
    </row>
    <row r="60" spans="1:17" ht="35.1" customHeight="1" x14ac:dyDescent="0.25">
      <c r="A60" s="168"/>
      <c r="B60" s="39"/>
      <c r="C60" s="39"/>
      <c r="D60" s="39"/>
      <c r="E60" s="39"/>
      <c r="F60" s="39"/>
      <c r="G60" s="39"/>
      <c r="H60" s="39"/>
      <c r="I60" s="134" t="s">
        <v>108</v>
      </c>
      <c r="J60" s="43">
        <v>8100</v>
      </c>
      <c r="K60" s="43">
        <v>0</v>
      </c>
      <c r="L60" s="43">
        <v>0</v>
      </c>
      <c r="M60" s="128">
        <f t="shared" si="3"/>
        <v>8100</v>
      </c>
      <c r="N60" s="43">
        <f t="shared" si="4"/>
        <v>10125</v>
      </c>
      <c r="O60" s="43">
        <f t="shared" si="24"/>
        <v>4050</v>
      </c>
      <c r="P60" s="44"/>
      <c r="Q60" s="45"/>
    </row>
    <row r="61" spans="1:17" ht="35.1" customHeight="1" x14ac:dyDescent="0.25">
      <c r="A61" s="168"/>
      <c r="B61" s="39"/>
      <c r="C61" s="39"/>
      <c r="D61" s="39"/>
      <c r="E61" s="39"/>
      <c r="F61" s="39"/>
      <c r="G61" s="39"/>
      <c r="H61" s="39"/>
      <c r="I61" s="134" t="s">
        <v>109</v>
      </c>
      <c r="J61" s="43">
        <v>5000</v>
      </c>
      <c r="K61" s="43">
        <v>0</v>
      </c>
      <c r="L61" s="43">
        <v>0</v>
      </c>
      <c r="M61" s="128">
        <f t="shared" si="3"/>
        <v>5000</v>
      </c>
      <c r="N61" s="43">
        <f t="shared" si="4"/>
        <v>6250</v>
      </c>
      <c r="O61" s="43">
        <f t="shared" si="24"/>
        <v>2500</v>
      </c>
      <c r="P61" s="44"/>
      <c r="Q61" s="45"/>
    </row>
    <row r="62" spans="1:17" ht="35.1" customHeight="1" x14ac:dyDescent="0.25">
      <c r="A62" s="168"/>
      <c r="B62" s="39"/>
      <c r="C62" s="39"/>
      <c r="D62" s="39"/>
      <c r="E62" s="39"/>
      <c r="F62" s="39"/>
      <c r="G62" s="39"/>
      <c r="H62" s="39"/>
      <c r="I62" s="134" t="s">
        <v>110</v>
      </c>
      <c r="J62" s="43">
        <v>1600</v>
      </c>
      <c r="K62" s="43">
        <v>0</v>
      </c>
      <c r="L62" s="43">
        <v>0</v>
      </c>
      <c r="M62" s="128">
        <f t="shared" si="3"/>
        <v>1600</v>
      </c>
      <c r="N62" s="43">
        <f t="shared" si="4"/>
        <v>2000</v>
      </c>
      <c r="O62" s="43">
        <f t="shared" si="24"/>
        <v>800</v>
      </c>
      <c r="P62" s="44"/>
      <c r="Q62" s="45"/>
    </row>
    <row r="63" spans="1:17" ht="35.1" customHeight="1" x14ac:dyDescent="0.25">
      <c r="A63" s="168"/>
      <c r="B63" s="39"/>
      <c r="C63" s="39"/>
      <c r="D63" s="39"/>
      <c r="E63" s="39"/>
      <c r="F63" s="39"/>
      <c r="G63" s="39"/>
      <c r="H63" s="39"/>
      <c r="I63" s="56" t="s">
        <v>111</v>
      </c>
      <c r="J63" s="57">
        <v>4000</v>
      </c>
      <c r="K63" s="57">
        <v>0</v>
      </c>
      <c r="L63" s="57">
        <v>0</v>
      </c>
      <c r="M63" s="128">
        <f t="shared" si="3"/>
        <v>4000</v>
      </c>
      <c r="N63" s="43">
        <f t="shared" si="4"/>
        <v>5000</v>
      </c>
      <c r="O63" s="43">
        <f t="shared" si="24"/>
        <v>2000</v>
      </c>
      <c r="P63" s="44"/>
      <c r="Q63" s="45"/>
    </row>
    <row r="64" spans="1:17" ht="35.1" customHeight="1" x14ac:dyDescent="0.25">
      <c r="A64" s="168"/>
      <c r="B64" s="39"/>
      <c r="C64" s="39"/>
      <c r="D64" s="39"/>
      <c r="E64" s="39"/>
      <c r="F64" s="39"/>
      <c r="G64" s="39"/>
      <c r="H64" s="39"/>
      <c r="I64" s="134" t="s">
        <v>112</v>
      </c>
      <c r="J64" s="43">
        <v>2000</v>
      </c>
      <c r="K64" s="43">
        <v>0</v>
      </c>
      <c r="L64" s="43">
        <v>0</v>
      </c>
      <c r="M64" s="128">
        <f t="shared" si="3"/>
        <v>2000</v>
      </c>
      <c r="N64" s="43">
        <f t="shared" si="4"/>
        <v>2500</v>
      </c>
      <c r="O64" s="43">
        <f t="shared" si="24"/>
        <v>1000</v>
      </c>
      <c r="P64" s="44"/>
      <c r="Q64" s="45"/>
    </row>
    <row r="65" spans="1:17" ht="35.1" customHeight="1" x14ac:dyDescent="0.25">
      <c r="A65" s="168"/>
      <c r="B65" s="39"/>
      <c r="C65" s="39"/>
      <c r="D65" s="39"/>
      <c r="E65" s="39"/>
      <c r="F65" s="39"/>
      <c r="G65" s="39"/>
      <c r="H65" s="39"/>
      <c r="I65" s="42" t="s">
        <v>113</v>
      </c>
      <c r="J65" s="43">
        <v>41000</v>
      </c>
      <c r="K65" s="43">
        <v>0</v>
      </c>
      <c r="L65" s="43">
        <v>0</v>
      </c>
      <c r="M65" s="128">
        <f t="shared" si="3"/>
        <v>41000</v>
      </c>
      <c r="N65" s="43">
        <f t="shared" si="4"/>
        <v>51250</v>
      </c>
      <c r="O65" s="43">
        <f t="shared" si="24"/>
        <v>20500</v>
      </c>
      <c r="P65" s="44"/>
      <c r="Q65" s="45"/>
    </row>
    <row r="66" spans="1:17" ht="35.1" customHeight="1" x14ac:dyDescent="0.25">
      <c r="A66" s="168"/>
      <c r="B66" s="39"/>
      <c r="C66" s="39"/>
      <c r="D66" s="39"/>
      <c r="E66" s="39"/>
      <c r="F66" s="39"/>
      <c r="G66" s="39"/>
      <c r="H66" s="39"/>
      <c r="I66" s="134" t="s">
        <v>114</v>
      </c>
      <c r="J66" s="43">
        <v>4000</v>
      </c>
      <c r="K66" s="43">
        <v>0</v>
      </c>
      <c r="L66" s="43">
        <v>0</v>
      </c>
      <c r="M66" s="128">
        <f t="shared" si="3"/>
        <v>4000</v>
      </c>
      <c r="N66" s="43">
        <f t="shared" si="4"/>
        <v>5000</v>
      </c>
      <c r="O66" s="43">
        <f t="shared" si="24"/>
        <v>2000</v>
      </c>
      <c r="P66" s="44"/>
      <c r="Q66" s="45"/>
    </row>
    <row r="67" spans="1:17" ht="35.1" customHeight="1" x14ac:dyDescent="0.25">
      <c r="A67" s="168"/>
      <c r="B67" s="39"/>
      <c r="C67" s="39"/>
      <c r="D67" s="39"/>
      <c r="E67" s="39"/>
      <c r="F67" s="39"/>
      <c r="G67" s="39"/>
      <c r="H67" s="39"/>
      <c r="I67" s="134" t="s">
        <v>115</v>
      </c>
      <c r="J67" s="43">
        <v>4000</v>
      </c>
      <c r="K67" s="43">
        <v>0</v>
      </c>
      <c r="L67" s="43">
        <v>0</v>
      </c>
      <c r="M67" s="128">
        <f t="shared" si="3"/>
        <v>4000</v>
      </c>
      <c r="N67" s="43">
        <f t="shared" si="4"/>
        <v>5000</v>
      </c>
      <c r="O67" s="43">
        <f t="shared" si="24"/>
        <v>2000</v>
      </c>
      <c r="P67" s="44"/>
      <c r="Q67" s="45"/>
    </row>
    <row r="68" spans="1:17" ht="35.1" customHeight="1" x14ac:dyDescent="0.25">
      <c r="A68" s="168"/>
      <c r="B68" s="39"/>
      <c r="C68" s="39"/>
      <c r="D68" s="39"/>
      <c r="E68" s="39"/>
      <c r="F68" s="39"/>
      <c r="G68" s="39"/>
      <c r="H68" s="39"/>
      <c r="I68" s="134" t="s">
        <v>116</v>
      </c>
      <c r="J68" s="43">
        <v>1500</v>
      </c>
      <c r="K68" s="43">
        <v>0</v>
      </c>
      <c r="L68" s="43">
        <v>0</v>
      </c>
      <c r="M68" s="128">
        <f t="shared" si="3"/>
        <v>1500</v>
      </c>
      <c r="N68" s="43">
        <f t="shared" si="4"/>
        <v>1875</v>
      </c>
      <c r="O68" s="43">
        <f t="shared" si="24"/>
        <v>750</v>
      </c>
      <c r="P68" s="44"/>
      <c r="Q68" s="45"/>
    </row>
    <row r="69" spans="1:17" ht="35.1" customHeight="1" x14ac:dyDescent="0.25">
      <c r="A69" s="168"/>
      <c r="B69" s="39"/>
      <c r="C69" s="39"/>
      <c r="D69" s="39"/>
      <c r="E69" s="39"/>
      <c r="F69" s="39"/>
      <c r="G69" s="39"/>
      <c r="H69" s="39"/>
      <c r="I69" s="134" t="s">
        <v>117</v>
      </c>
      <c r="J69" s="43">
        <v>1500</v>
      </c>
      <c r="K69" s="43">
        <v>0</v>
      </c>
      <c r="L69" s="43">
        <v>0</v>
      </c>
      <c r="M69" s="128">
        <f t="shared" si="3"/>
        <v>1500</v>
      </c>
      <c r="N69" s="43">
        <f t="shared" si="4"/>
        <v>1875</v>
      </c>
      <c r="O69" s="43">
        <f t="shared" si="24"/>
        <v>750</v>
      </c>
      <c r="P69" s="44"/>
      <c r="Q69" s="45"/>
    </row>
    <row r="70" spans="1:17" ht="35.1" customHeight="1" x14ac:dyDescent="0.25">
      <c r="A70" s="168"/>
      <c r="B70" s="39"/>
      <c r="C70" s="39"/>
      <c r="D70" s="39"/>
      <c r="E70" s="39"/>
      <c r="F70" s="39"/>
      <c r="G70" s="39"/>
      <c r="H70" s="39"/>
      <c r="I70" s="134" t="s">
        <v>118</v>
      </c>
      <c r="J70" s="43">
        <v>1500</v>
      </c>
      <c r="K70" s="43">
        <v>0</v>
      </c>
      <c r="L70" s="43">
        <v>0</v>
      </c>
      <c r="M70" s="128">
        <f t="shared" ref="M70:M133" si="25">SUM(J70:L70)</f>
        <v>1500</v>
      </c>
      <c r="N70" s="43">
        <f t="shared" si="4"/>
        <v>1875</v>
      </c>
      <c r="O70" s="43">
        <f t="shared" si="24"/>
        <v>750</v>
      </c>
      <c r="P70" s="44"/>
      <c r="Q70" s="45"/>
    </row>
    <row r="71" spans="1:17" ht="35.1" customHeight="1" x14ac:dyDescent="0.25">
      <c r="A71" s="168"/>
      <c r="B71" s="39"/>
      <c r="C71" s="39"/>
      <c r="D71" s="39"/>
      <c r="E71" s="39"/>
      <c r="F71" s="39"/>
      <c r="G71" s="39"/>
      <c r="H71" s="39"/>
      <c r="I71" s="134" t="s">
        <v>119</v>
      </c>
      <c r="J71" s="43">
        <v>1000</v>
      </c>
      <c r="K71" s="43">
        <v>0</v>
      </c>
      <c r="L71" s="43">
        <v>0</v>
      </c>
      <c r="M71" s="128">
        <f t="shared" si="25"/>
        <v>1000</v>
      </c>
      <c r="N71" s="43">
        <f t="shared" ref="N71:N134" si="26">M71*1.25</f>
        <v>1250</v>
      </c>
      <c r="O71" s="43">
        <f t="shared" si="24"/>
        <v>500</v>
      </c>
      <c r="P71" s="44"/>
      <c r="Q71" s="45"/>
    </row>
    <row r="72" spans="1:17" ht="35.1" customHeight="1" x14ac:dyDescent="0.25">
      <c r="A72" s="168"/>
      <c r="B72" s="39"/>
      <c r="C72" s="39"/>
      <c r="D72" s="39"/>
      <c r="E72" s="39"/>
      <c r="F72" s="39"/>
      <c r="G72" s="39"/>
      <c r="H72" s="39"/>
      <c r="I72" s="134" t="s">
        <v>120</v>
      </c>
      <c r="J72" s="43">
        <v>5000</v>
      </c>
      <c r="K72" s="43">
        <v>0</v>
      </c>
      <c r="L72" s="43">
        <v>0</v>
      </c>
      <c r="M72" s="128">
        <f t="shared" si="25"/>
        <v>5000</v>
      </c>
      <c r="N72" s="43">
        <f t="shared" si="26"/>
        <v>6250</v>
      </c>
      <c r="O72" s="43">
        <f t="shared" si="24"/>
        <v>2500</v>
      </c>
      <c r="P72" s="44"/>
      <c r="Q72" s="45"/>
    </row>
    <row r="73" spans="1:17" ht="35.1" customHeight="1" x14ac:dyDescent="0.25">
      <c r="A73" s="168"/>
      <c r="B73" s="39"/>
      <c r="C73" s="39"/>
      <c r="D73" s="39"/>
      <c r="E73" s="39"/>
      <c r="F73" s="39"/>
      <c r="G73" s="39"/>
      <c r="H73" s="39"/>
      <c r="I73" s="42" t="s">
        <v>121</v>
      </c>
      <c r="J73" s="43">
        <v>6000</v>
      </c>
      <c r="K73" s="43">
        <v>0</v>
      </c>
      <c r="L73" s="43">
        <v>0</v>
      </c>
      <c r="M73" s="128">
        <f t="shared" si="25"/>
        <v>6000</v>
      </c>
      <c r="N73" s="43">
        <f t="shared" si="26"/>
        <v>7500</v>
      </c>
      <c r="O73" s="43">
        <f t="shared" si="24"/>
        <v>3000</v>
      </c>
      <c r="P73" s="44"/>
      <c r="Q73" s="45"/>
    </row>
    <row r="74" spans="1:17" ht="35.1" customHeight="1" x14ac:dyDescent="0.25">
      <c r="A74" s="168"/>
      <c r="B74" s="39"/>
      <c r="C74" s="39"/>
      <c r="D74" s="39"/>
      <c r="E74" s="39"/>
      <c r="F74" s="39"/>
      <c r="G74" s="39"/>
      <c r="H74" s="39"/>
      <c r="I74" s="134" t="s">
        <v>122</v>
      </c>
      <c r="J74" s="43">
        <v>2000</v>
      </c>
      <c r="K74" s="43">
        <v>0</v>
      </c>
      <c r="L74" s="43">
        <v>0</v>
      </c>
      <c r="M74" s="128">
        <f t="shared" si="25"/>
        <v>2000</v>
      </c>
      <c r="N74" s="43">
        <f t="shared" si="26"/>
        <v>2500</v>
      </c>
      <c r="O74" s="43">
        <f t="shared" si="24"/>
        <v>1000</v>
      </c>
      <c r="P74" s="44"/>
      <c r="Q74" s="45"/>
    </row>
    <row r="75" spans="1:17" ht="35.1" customHeight="1" x14ac:dyDescent="0.25">
      <c r="A75" s="168"/>
      <c r="B75" s="39"/>
      <c r="C75" s="39"/>
      <c r="D75" s="39"/>
      <c r="E75" s="39"/>
      <c r="F75" s="39"/>
      <c r="G75" s="39"/>
      <c r="H75" s="39"/>
      <c r="I75" s="42" t="s">
        <v>123</v>
      </c>
      <c r="J75" s="43">
        <v>2000</v>
      </c>
      <c r="K75" s="43">
        <v>0</v>
      </c>
      <c r="L75" s="43">
        <v>0</v>
      </c>
      <c r="M75" s="128">
        <f t="shared" si="25"/>
        <v>2000</v>
      </c>
      <c r="N75" s="43">
        <f t="shared" si="26"/>
        <v>2500</v>
      </c>
      <c r="O75" s="43">
        <f t="shared" si="24"/>
        <v>1000</v>
      </c>
      <c r="P75" s="44"/>
      <c r="Q75" s="45"/>
    </row>
    <row r="76" spans="1:17" ht="35.1" customHeight="1" x14ac:dyDescent="0.25">
      <c r="A76" s="168"/>
      <c r="B76" s="39"/>
      <c r="C76" s="39"/>
      <c r="D76" s="39"/>
      <c r="E76" s="39"/>
      <c r="F76" s="39"/>
      <c r="G76" s="39"/>
      <c r="H76" s="39"/>
      <c r="I76" s="134" t="s">
        <v>124</v>
      </c>
      <c r="J76" s="43">
        <v>800</v>
      </c>
      <c r="K76" s="43">
        <v>0</v>
      </c>
      <c r="L76" s="43">
        <v>0</v>
      </c>
      <c r="M76" s="128">
        <f t="shared" si="25"/>
        <v>800</v>
      </c>
      <c r="N76" s="43">
        <f t="shared" si="26"/>
        <v>1000</v>
      </c>
      <c r="O76" s="43">
        <f t="shared" si="24"/>
        <v>400</v>
      </c>
      <c r="P76" s="44"/>
      <c r="Q76" s="45"/>
    </row>
    <row r="77" spans="1:17" ht="35.1" customHeight="1" x14ac:dyDescent="0.25">
      <c r="A77" s="168"/>
      <c r="B77" s="39"/>
      <c r="C77" s="39"/>
      <c r="D77" s="39"/>
      <c r="E77" s="39"/>
      <c r="F77" s="39"/>
      <c r="G77" s="39"/>
      <c r="H77" s="39"/>
      <c r="I77" s="134" t="s">
        <v>125</v>
      </c>
      <c r="J77" s="43">
        <v>2600</v>
      </c>
      <c r="K77" s="43">
        <v>0</v>
      </c>
      <c r="L77" s="43">
        <v>0</v>
      </c>
      <c r="M77" s="128">
        <f t="shared" si="25"/>
        <v>2600</v>
      </c>
      <c r="N77" s="43">
        <f t="shared" si="26"/>
        <v>3250</v>
      </c>
      <c r="O77" s="43">
        <f t="shared" si="24"/>
        <v>1300</v>
      </c>
      <c r="P77" s="44"/>
      <c r="Q77" s="45"/>
    </row>
    <row r="78" spans="1:17" ht="35.1" customHeight="1" x14ac:dyDescent="0.25">
      <c r="A78" s="168"/>
      <c r="B78" s="39"/>
      <c r="C78" s="39"/>
      <c r="D78" s="39"/>
      <c r="E78" s="39"/>
      <c r="F78" s="39"/>
      <c r="G78" s="39"/>
      <c r="H78" s="39"/>
      <c r="I78" s="134" t="s">
        <v>126</v>
      </c>
      <c r="J78" s="43">
        <v>800</v>
      </c>
      <c r="K78" s="43">
        <v>0</v>
      </c>
      <c r="L78" s="43">
        <v>0</v>
      </c>
      <c r="M78" s="128">
        <f t="shared" si="25"/>
        <v>800</v>
      </c>
      <c r="N78" s="43">
        <f t="shared" si="26"/>
        <v>1000</v>
      </c>
      <c r="O78" s="43">
        <f t="shared" si="24"/>
        <v>400</v>
      </c>
      <c r="P78" s="44"/>
      <c r="Q78" s="45"/>
    </row>
    <row r="79" spans="1:17" ht="35.1" customHeight="1" x14ac:dyDescent="0.25">
      <c r="A79" s="168"/>
      <c r="B79" s="39"/>
      <c r="C79" s="39"/>
      <c r="D79" s="39"/>
      <c r="E79" s="39"/>
      <c r="F79" s="39"/>
      <c r="G79" s="39"/>
      <c r="H79" s="39"/>
      <c r="I79" s="134" t="s">
        <v>127</v>
      </c>
      <c r="J79" s="43">
        <v>600</v>
      </c>
      <c r="K79" s="43">
        <v>0</v>
      </c>
      <c r="L79" s="43">
        <v>0</v>
      </c>
      <c r="M79" s="128">
        <f t="shared" si="25"/>
        <v>600</v>
      </c>
      <c r="N79" s="43">
        <f t="shared" si="26"/>
        <v>750</v>
      </c>
      <c r="O79" s="43">
        <f t="shared" si="24"/>
        <v>300</v>
      </c>
      <c r="P79" s="44"/>
      <c r="Q79" s="45"/>
    </row>
    <row r="80" spans="1:17" ht="35.1" customHeight="1" x14ac:dyDescent="0.25">
      <c r="A80" s="168"/>
      <c r="B80" s="39"/>
      <c r="C80" s="39"/>
      <c r="D80" s="39"/>
      <c r="E80" s="39"/>
      <c r="F80" s="39"/>
      <c r="G80" s="39"/>
      <c r="H80" s="39"/>
      <c r="I80" s="134" t="s">
        <v>128</v>
      </c>
      <c r="J80" s="43">
        <v>1400</v>
      </c>
      <c r="K80" s="43">
        <v>0</v>
      </c>
      <c r="L80" s="43">
        <v>0</v>
      </c>
      <c r="M80" s="128">
        <f t="shared" si="25"/>
        <v>1400</v>
      </c>
      <c r="N80" s="43">
        <f t="shared" si="26"/>
        <v>1750</v>
      </c>
      <c r="O80" s="43">
        <f t="shared" si="24"/>
        <v>700</v>
      </c>
      <c r="P80" s="44"/>
      <c r="Q80" s="45"/>
    </row>
    <row r="81" spans="1:17" ht="35.1" customHeight="1" x14ac:dyDescent="0.25">
      <c r="A81" s="168"/>
      <c r="B81" s="39"/>
      <c r="C81" s="39"/>
      <c r="D81" s="39"/>
      <c r="E81" s="39"/>
      <c r="F81" s="39"/>
      <c r="G81" s="39"/>
      <c r="H81" s="39"/>
      <c r="I81" s="134" t="s">
        <v>129</v>
      </c>
      <c r="J81" s="43">
        <v>3300</v>
      </c>
      <c r="K81" s="43">
        <v>0</v>
      </c>
      <c r="L81" s="43">
        <v>0</v>
      </c>
      <c r="M81" s="128">
        <f t="shared" si="25"/>
        <v>3300</v>
      </c>
      <c r="N81" s="43">
        <f t="shared" si="26"/>
        <v>4125</v>
      </c>
      <c r="O81" s="43">
        <f t="shared" si="24"/>
        <v>1650</v>
      </c>
      <c r="P81" s="44"/>
      <c r="Q81" s="45"/>
    </row>
    <row r="82" spans="1:17" ht="35.1" customHeight="1" x14ac:dyDescent="0.25">
      <c r="A82" s="99"/>
      <c r="B82" s="90"/>
      <c r="C82" s="90"/>
      <c r="D82" s="90"/>
      <c r="E82" s="90"/>
      <c r="F82" s="90"/>
      <c r="G82" s="90"/>
      <c r="H82" s="90"/>
      <c r="I82" s="56" t="s">
        <v>130</v>
      </c>
      <c r="J82" s="57">
        <v>6600</v>
      </c>
      <c r="K82" s="57">
        <v>0</v>
      </c>
      <c r="L82" s="57">
        <v>0</v>
      </c>
      <c r="M82" s="128">
        <f t="shared" si="25"/>
        <v>6600</v>
      </c>
      <c r="N82" s="43">
        <f t="shared" si="26"/>
        <v>8250</v>
      </c>
      <c r="O82" s="43">
        <f t="shared" si="24"/>
        <v>3300</v>
      </c>
      <c r="P82" s="44"/>
      <c r="Q82" s="45"/>
    </row>
    <row r="83" spans="1:17" ht="35.1" customHeight="1" x14ac:dyDescent="0.25">
      <c r="A83" s="99"/>
      <c r="B83" s="90"/>
      <c r="C83" s="90"/>
      <c r="D83" s="90"/>
      <c r="E83" s="90"/>
      <c r="F83" s="90"/>
      <c r="G83" s="90"/>
      <c r="H83" s="90"/>
      <c r="I83" s="56" t="s">
        <v>131</v>
      </c>
      <c r="J83" s="57">
        <v>1000</v>
      </c>
      <c r="K83" s="57">
        <v>0</v>
      </c>
      <c r="L83" s="57">
        <v>0</v>
      </c>
      <c r="M83" s="128">
        <f t="shared" si="25"/>
        <v>1000</v>
      </c>
      <c r="N83" s="43">
        <f t="shared" si="26"/>
        <v>1250</v>
      </c>
      <c r="O83" s="43">
        <f t="shared" si="24"/>
        <v>500</v>
      </c>
      <c r="P83" s="44"/>
      <c r="Q83" s="45"/>
    </row>
    <row r="84" spans="1:17" ht="35.1" customHeight="1" x14ac:dyDescent="0.25">
      <c r="A84" s="95" t="s">
        <v>132</v>
      </c>
      <c r="B84" s="83" t="s">
        <v>133</v>
      </c>
      <c r="C84" s="83" t="s">
        <v>21</v>
      </c>
      <c r="D84" s="83" t="s">
        <v>53</v>
      </c>
      <c r="E84" s="83"/>
      <c r="F84" s="83"/>
      <c r="G84" s="83"/>
      <c r="H84" s="83"/>
      <c r="I84" s="86" t="s">
        <v>134</v>
      </c>
      <c r="J84" s="87">
        <f>SUM(J85:J90)</f>
        <v>23500</v>
      </c>
      <c r="K84" s="87">
        <f t="shared" ref="K84:O84" si="27">SUM(K85:K90)</f>
        <v>0</v>
      </c>
      <c r="L84" s="87">
        <f t="shared" si="27"/>
        <v>0</v>
      </c>
      <c r="M84" s="87">
        <f t="shared" si="27"/>
        <v>23500</v>
      </c>
      <c r="N84" s="87">
        <f t="shared" si="27"/>
        <v>29375</v>
      </c>
      <c r="O84" s="87">
        <f t="shared" si="27"/>
        <v>27965</v>
      </c>
      <c r="P84" s="167"/>
      <c r="Q84" s="103"/>
    </row>
    <row r="85" spans="1:17" ht="35.1" customHeight="1" x14ac:dyDescent="0.25">
      <c r="A85" s="99"/>
      <c r="B85" s="90"/>
      <c r="C85" s="90"/>
      <c r="D85" s="90"/>
      <c r="E85" s="90"/>
      <c r="F85" s="90"/>
      <c r="G85" s="90"/>
      <c r="H85" s="90"/>
      <c r="I85" s="55" t="s">
        <v>135</v>
      </c>
      <c r="J85" s="43">
        <v>3500</v>
      </c>
      <c r="K85" s="43">
        <v>0</v>
      </c>
      <c r="L85" s="43">
        <v>0</v>
      </c>
      <c r="M85" s="57">
        <f t="shared" si="25"/>
        <v>3500</v>
      </c>
      <c r="N85" s="54">
        <f t="shared" si="26"/>
        <v>4375</v>
      </c>
      <c r="O85" s="54">
        <f>J85*1.19</f>
        <v>4165</v>
      </c>
      <c r="P85" s="169"/>
      <c r="Q85" s="59"/>
    </row>
    <row r="86" spans="1:17" ht="35.1" customHeight="1" x14ac:dyDescent="0.25">
      <c r="A86" s="99"/>
      <c r="B86" s="90"/>
      <c r="C86" s="90"/>
      <c r="D86" s="90"/>
      <c r="E86" s="90"/>
      <c r="F86" s="90"/>
      <c r="G86" s="90"/>
      <c r="H86" s="90"/>
      <c r="I86" s="55" t="s">
        <v>136</v>
      </c>
      <c r="J86" s="43">
        <v>4000</v>
      </c>
      <c r="K86" s="43">
        <v>0</v>
      </c>
      <c r="L86" s="43">
        <v>0</v>
      </c>
      <c r="M86" s="57">
        <f t="shared" si="25"/>
        <v>4000</v>
      </c>
      <c r="N86" s="54">
        <f t="shared" si="26"/>
        <v>5000</v>
      </c>
      <c r="O86" s="54">
        <f t="shared" ref="O86:O90" si="28">J86*1.19</f>
        <v>4760</v>
      </c>
      <c r="P86" s="169"/>
      <c r="Q86" s="59"/>
    </row>
    <row r="87" spans="1:17" ht="35.1" customHeight="1" x14ac:dyDescent="0.25">
      <c r="A87" s="99"/>
      <c r="B87" s="90"/>
      <c r="C87" s="90"/>
      <c r="D87" s="90"/>
      <c r="E87" s="90"/>
      <c r="F87" s="90"/>
      <c r="G87" s="90"/>
      <c r="H87" s="90"/>
      <c r="I87" s="55" t="s">
        <v>137</v>
      </c>
      <c r="J87" s="43">
        <v>4500</v>
      </c>
      <c r="K87" s="43">
        <v>0</v>
      </c>
      <c r="L87" s="43">
        <v>0</v>
      </c>
      <c r="M87" s="57">
        <f t="shared" si="25"/>
        <v>4500</v>
      </c>
      <c r="N87" s="54">
        <f t="shared" si="26"/>
        <v>5625</v>
      </c>
      <c r="O87" s="54">
        <f t="shared" si="28"/>
        <v>5355</v>
      </c>
      <c r="P87" s="169"/>
      <c r="Q87" s="59"/>
    </row>
    <row r="88" spans="1:17" ht="35.1" customHeight="1" x14ac:dyDescent="0.25">
      <c r="A88" s="99"/>
      <c r="B88" s="90"/>
      <c r="C88" s="90"/>
      <c r="D88" s="90"/>
      <c r="E88" s="90"/>
      <c r="F88" s="90"/>
      <c r="G88" s="90"/>
      <c r="H88" s="90"/>
      <c r="I88" s="55" t="s">
        <v>138</v>
      </c>
      <c r="J88" s="43">
        <v>2500</v>
      </c>
      <c r="K88" s="43">
        <v>0</v>
      </c>
      <c r="L88" s="43">
        <v>0</v>
      </c>
      <c r="M88" s="57">
        <f t="shared" si="25"/>
        <v>2500</v>
      </c>
      <c r="N88" s="54">
        <f t="shared" si="26"/>
        <v>3125</v>
      </c>
      <c r="O88" s="54">
        <f t="shared" si="28"/>
        <v>2975</v>
      </c>
      <c r="P88" s="169"/>
      <c r="Q88" s="59"/>
    </row>
    <row r="89" spans="1:17" ht="35.1" customHeight="1" x14ac:dyDescent="0.25">
      <c r="A89" s="99"/>
      <c r="B89" s="90"/>
      <c r="C89" s="90"/>
      <c r="D89" s="90"/>
      <c r="E89" s="90"/>
      <c r="F89" s="90"/>
      <c r="G89" s="90"/>
      <c r="H89" s="90"/>
      <c r="I89" s="55" t="s">
        <v>139</v>
      </c>
      <c r="J89" s="43">
        <v>4000</v>
      </c>
      <c r="K89" s="43">
        <v>0</v>
      </c>
      <c r="L89" s="43">
        <v>0</v>
      </c>
      <c r="M89" s="57">
        <f t="shared" si="25"/>
        <v>4000</v>
      </c>
      <c r="N89" s="54">
        <f t="shared" si="26"/>
        <v>5000</v>
      </c>
      <c r="O89" s="54">
        <f t="shared" si="28"/>
        <v>4760</v>
      </c>
      <c r="P89" s="169"/>
      <c r="Q89" s="59"/>
    </row>
    <row r="90" spans="1:17" ht="35.1" customHeight="1" x14ac:dyDescent="0.25">
      <c r="A90" s="99"/>
      <c r="B90" s="90"/>
      <c r="C90" s="90"/>
      <c r="D90" s="90"/>
      <c r="E90" s="90"/>
      <c r="F90" s="90"/>
      <c r="G90" s="90"/>
      <c r="H90" s="90"/>
      <c r="I90" s="55" t="s">
        <v>140</v>
      </c>
      <c r="J90" s="43">
        <v>5000</v>
      </c>
      <c r="K90" s="43">
        <v>0</v>
      </c>
      <c r="L90" s="43">
        <v>0</v>
      </c>
      <c r="M90" s="57">
        <f t="shared" si="25"/>
        <v>5000</v>
      </c>
      <c r="N90" s="54">
        <f t="shared" si="26"/>
        <v>6250</v>
      </c>
      <c r="O90" s="54">
        <f t="shared" si="28"/>
        <v>5950</v>
      </c>
      <c r="P90" s="169"/>
      <c r="Q90" s="59"/>
    </row>
    <row r="91" spans="1:17" ht="35.1" customHeight="1" x14ac:dyDescent="0.25">
      <c r="A91" s="95"/>
      <c r="B91" s="83" t="s">
        <v>141</v>
      </c>
      <c r="C91" s="83" t="s">
        <v>21</v>
      </c>
      <c r="D91" s="83" t="s">
        <v>22</v>
      </c>
      <c r="E91" s="83"/>
      <c r="F91" s="83"/>
      <c r="G91" s="83"/>
      <c r="H91" s="83"/>
      <c r="I91" s="86" t="s">
        <v>142</v>
      </c>
      <c r="J91" s="87">
        <v>2000</v>
      </c>
      <c r="K91" s="87">
        <v>5000</v>
      </c>
      <c r="L91" s="87">
        <v>0</v>
      </c>
      <c r="M91" s="87">
        <f t="shared" si="25"/>
        <v>7000</v>
      </c>
      <c r="N91" s="87">
        <f t="shared" si="26"/>
        <v>8750</v>
      </c>
      <c r="O91" s="87">
        <f>M91*1.19</f>
        <v>8330</v>
      </c>
      <c r="P91" s="167" t="s">
        <v>22</v>
      </c>
      <c r="Q91" s="103"/>
    </row>
    <row r="92" spans="1:17" ht="35.1" customHeight="1" x14ac:dyDescent="0.25">
      <c r="A92" s="95" t="s">
        <v>143</v>
      </c>
      <c r="B92" s="83" t="s">
        <v>144</v>
      </c>
      <c r="C92" s="83" t="s">
        <v>33</v>
      </c>
      <c r="D92" s="83" t="s">
        <v>22</v>
      </c>
      <c r="E92" s="83" t="s">
        <v>34</v>
      </c>
      <c r="F92" s="83" t="s">
        <v>54</v>
      </c>
      <c r="G92" s="83" t="s">
        <v>36</v>
      </c>
      <c r="H92" s="83"/>
      <c r="I92" s="86" t="s">
        <v>145</v>
      </c>
      <c r="J92" s="87">
        <v>100000</v>
      </c>
      <c r="K92" s="87">
        <v>0</v>
      </c>
      <c r="L92" s="87">
        <v>0</v>
      </c>
      <c r="M92" s="87">
        <f t="shared" si="25"/>
        <v>100000</v>
      </c>
      <c r="N92" s="87">
        <f t="shared" si="26"/>
        <v>125000</v>
      </c>
      <c r="O92" s="87">
        <f>M92*1.19/2</f>
        <v>59500</v>
      </c>
      <c r="P92" s="167" t="s">
        <v>22</v>
      </c>
      <c r="Q92" s="103" t="s">
        <v>38</v>
      </c>
    </row>
    <row r="93" spans="1:17" ht="35.1" customHeight="1" x14ac:dyDescent="0.25">
      <c r="A93" s="95" t="s">
        <v>146</v>
      </c>
      <c r="B93" s="83">
        <v>71315410</v>
      </c>
      <c r="C93" s="83" t="s">
        <v>21</v>
      </c>
      <c r="D93" s="83" t="s">
        <v>22</v>
      </c>
      <c r="E93" s="83"/>
      <c r="F93" s="83"/>
      <c r="G93" s="83"/>
      <c r="H93" s="83"/>
      <c r="I93" s="86" t="s">
        <v>147</v>
      </c>
      <c r="J93" s="87">
        <v>0</v>
      </c>
      <c r="K93" s="87">
        <v>9000</v>
      </c>
      <c r="L93" s="87">
        <v>0</v>
      </c>
      <c r="M93" s="87">
        <f t="shared" si="25"/>
        <v>9000</v>
      </c>
      <c r="N93" s="87">
        <f t="shared" si="26"/>
        <v>11250</v>
      </c>
      <c r="O93" s="87">
        <f t="shared" ref="O93:O98" si="29">M93*1.19</f>
        <v>10710</v>
      </c>
      <c r="P93" s="167" t="s">
        <v>22</v>
      </c>
      <c r="Q93" s="103"/>
    </row>
    <row r="94" spans="1:17" ht="35.1" customHeight="1" x14ac:dyDescent="0.25">
      <c r="A94" s="95" t="s">
        <v>148</v>
      </c>
      <c r="B94" s="83" t="s">
        <v>149</v>
      </c>
      <c r="C94" s="83" t="s">
        <v>21</v>
      </c>
      <c r="D94" s="83" t="s">
        <v>22</v>
      </c>
      <c r="E94" s="83"/>
      <c r="F94" s="83"/>
      <c r="G94" s="83"/>
      <c r="H94" s="83"/>
      <c r="I94" s="86" t="s">
        <v>150</v>
      </c>
      <c r="J94" s="87">
        <v>15000</v>
      </c>
      <c r="K94" s="87">
        <v>0</v>
      </c>
      <c r="L94" s="87">
        <v>0</v>
      </c>
      <c r="M94" s="87">
        <f t="shared" si="25"/>
        <v>15000</v>
      </c>
      <c r="N94" s="87">
        <f t="shared" si="26"/>
        <v>18750</v>
      </c>
      <c r="O94" s="87">
        <f t="shared" si="29"/>
        <v>17850</v>
      </c>
      <c r="P94" s="167" t="s">
        <v>22</v>
      </c>
      <c r="Q94" s="103"/>
    </row>
    <row r="95" spans="1:17" ht="35.1" customHeight="1" x14ac:dyDescent="0.25">
      <c r="A95" s="95"/>
      <c r="B95" s="83" t="s">
        <v>151</v>
      </c>
      <c r="C95" s="83" t="s">
        <v>21</v>
      </c>
      <c r="D95" s="83" t="s">
        <v>22</v>
      </c>
      <c r="E95" s="83"/>
      <c r="F95" s="83"/>
      <c r="G95" s="83"/>
      <c r="H95" s="83"/>
      <c r="I95" s="86" t="s">
        <v>152</v>
      </c>
      <c r="J95" s="87">
        <v>5000</v>
      </c>
      <c r="K95" s="87">
        <v>0</v>
      </c>
      <c r="L95" s="87">
        <v>0</v>
      </c>
      <c r="M95" s="87">
        <f t="shared" si="25"/>
        <v>5000</v>
      </c>
      <c r="N95" s="87">
        <f t="shared" si="26"/>
        <v>6250</v>
      </c>
      <c r="O95" s="87">
        <f t="shared" si="29"/>
        <v>5950</v>
      </c>
      <c r="P95" s="167" t="s">
        <v>22</v>
      </c>
      <c r="Q95" s="103"/>
    </row>
    <row r="96" spans="1:17" ht="35.1" customHeight="1" x14ac:dyDescent="0.25">
      <c r="A96" s="95" t="s">
        <v>153</v>
      </c>
      <c r="B96" s="83" t="s">
        <v>154</v>
      </c>
      <c r="C96" s="83" t="s">
        <v>21</v>
      </c>
      <c r="D96" s="83" t="s">
        <v>22</v>
      </c>
      <c r="E96" s="83"/>
      <c r="F96" s="83"/>
      <c r="G96" s="83"/>
      <c r="H96" s="83"/>
      <c r="I96" s="86" t="s">
        <v>155</v>
      </c>
      <c r="J96" s="87">
        <v>6000</v>
      </c>
      <c r="K96" s="87">
        <v>0</v>
      </c>
      <c r="L96" s="87">
        <v>0</v>
      </c>
      <c r="M96" s="87">
        <f t="shared" si="25"/>
        <v>6000</v>
      </c>
      <c r="N96" s="87">
        <f t="shared" si="26"/>
        <v>7500</v>
      </c>
      <c r="O96" s="87">
        <f t="shared" si="29"/>
        <v>7140</v>
      </c>
      <c r="P96" s="167" t="s">
        <v>22</v>
      </c>
      <c r="Q96" s="103"/>
    </row>
    <row r="97" spans="1:17" ht="35.1" customHeight="1" x14ac:dyDescent="0.25">
      <c r="A97" s="95" t="s">
        <v>153</v>
      </c>
      <c r="B97" s="83" t="s">
        <v>154</v>
      </c>
      <c r="C97" s="83" t="s">
        <v>21</v>
      </c>
      <c r="D97" s="83" t="s">
        <v>22</v>
      </c>
      <c r="E97" s="83"/>
      <c r="F97" s="83"/>
      <c r="G97" s="83"/>
      <c r="H97" s="83"/>
      <c r="I97" s="86" t="s">
        <v>156</v>
      </c>
      <c r="J97" s="87">
        <v>4000</v>
      </c>
      <c r="K97" s="87">
        <v>0</v>
      </c>
      <c r="L97" s="87">
        <v>0</v>
      </c>
      <c r="M97" s="87">
        <f t="shared" si="25"/>
        <v>4000</v>
      </c>
      <c r="N97" s="87">
        <f t="shared" si="26"/>
        <v>5000</v>
      </c>
      <c r="O97" s="87">
        <f t="shared" si="29"/>
        <v>4760</v>
      </c>
      <c r="P97" s="167" t="s">
        <v>22</v>
      </c>
      <c r="Q97" s="103"/>
    </row>
    <row r="98" spans="1:17" ht="35.1" customHeight="1" x14ac:dyDescent="0.25">
      <c r="A98" s="243"/>
      <c r="B98" s="83" t="s">
        <v>157</v>
      </c>
      <c r="C98" s="83" t="s">
        <v>21</v>
      </c>
      <c r="D98" s="83" t="s">
        <v>22</v>
      </c>
      <c r="E98" s="83"/>
      <c r="F98" s="83"/>
      <c r="G98" s="83"/>
      <c r="H98" s="83"/>
      <c r="I98" s="86" t="s">
        <v>158</v>
      </c>
      <c r="J98" s="87">
        <v>10000</v>
      </c>
      <c r="K98" s="87">
        <v>-10000</v>
      </c>
      <c r="L98" s="87">
        <v>0</v>
      </c>
      <c r="M98" s="87">
        <f t="shared" si="25"/>
        <v>0</v>
      </c>
      <c r="N98" s="87">
        <f t="shared" si="26"/>
        <v>0</v>
      </c>
      <c r="O98" s="87">
        <f t="shared" si="29"/>
        <v>0</v>
      </c>
      <c r="P98" s="167" t="s">
        <v>22</v>
      </c>
      <c r="Q98" s="103"/>
    </row>
    <row r="99" spans="1:17" ht="30" x14ac:dyDescent="0.25">
      <c r="A99" s="31"/>
      <c r="B99" s="32"/>
      <c r="C99" s="32"/>
      <c r="D99" s="32"/>
      <c r="E99" s="32"/>
      <c r="F99" s="32"/>
      <c r="G99" s="32"/>
      <c r="H99" s="33">
        <v>32323</v>
      </c>
      <c r="I99" s="34" t="s">
        <v>159</v>
      </c>
      <c r="J99" s="35">
        <f>SUM(J100:J102)</f>
        <v>35000</v>
      </c>
      <c r="K99" s="35">
        <f t="shared" ref="K99:O99" si="30">SUM(K100:K102)</f>
        <v>4500</v>
      </c>
      <c r="L99" s="35">
        <f t="shared" si="30"/>
        <v>0</v>
      </c>
      <c r="M99" s="35">
        <f t="shared" si="30"/>
        <v>39500</v>
      </c>
      <c r="N99" s="35">
        <f t="shared" si="30"/>
        <v>49375</v>
      </c>
      <c r="O99" s="35">
        <f t="shared" si="30"/>
        <v>47005</v>
      </c>
      <c r="P99" s="36"/>
      <c r="Q99" s="37"/>
    </row>
    <row r="100" spans="1:17" ht="35.1" customHeight="1" x14ac:dyDescent="0.25">
      <c r="A100" s="102" t="s">
        <v>160</v>
      </c>
      <c r="B100" s="83" t="s">
        <v>161</v>
      </c>
      <c r="C100" s="83" t="s">
        <v>21</v>
      </c>
      <c r="D100" s="83" t="s">
        <v>22</v>
      </c>
      <c r="E100" s="83"/>
      <c r="F100" s="83"/>
      <c r="G100" s="83"/>
      <c r="H100" s="85">
        <v>323230</v>
      </c>
      <c r="I100" s="86" t="s">
        <v>162</v>
      </c>
      <c r="J100" s="87">
        <v>25000</v>
      </c>
      <c r="K100" s="87">
        <v>0</v>
      </c>
      <c r="L100" s="87">
        <v>0</v>
      </c>
      <c r="M100" s="87">
        <f t="shared" si="25"/>
        <v>25000</v>
      </c>
      <c r="N100" s="87">
        <f t="shared" si="26"/>
        <v>31250</v>
      </c>
      <c r="O100" s="87">
        <f>M100*1.19</f>
        <v>29750</v>
      </c>
      <c r="P100" s="97" t="s">
        <v>22</v>
      </c>
      <c r="Q100" s="103"/>
    </row>
    <row r="101" spans="1:17" ht="35.1" customHeight="1" x14ac:dyDescent="0.25">
      <c r="A101" s="102"/>
      <c r="B101" s="83" t="s">
        <v>163</v>
      </c>
      <c r="C101" s="83" t="s">
        <v>21</v>
      </c>
      <c r="D101" s="83" t="s">
        <v>22</v>
      </c>
      <c r="E101" s="83"/>
      <c r="F101" s="83"/>
      <c r="G101" s="83"/>
      <c r="H101" s="85">
        <v>323230</v>
      </c>
      <c r="I101" s="86" t="s">
        <v>164</v>
      </c>
      <c r="J101" s="87">
        <v>6000</v>
      </c>
      <c r="K101" s="87">
        <v>0</v>
      </c>
      <c r="L101" s="87">
        <v>0</v>
      </c>
      <c r="M101" s="87">
        <f t="shared" si="25"/>
        <v>6000</v>
      </c>
      <c r="N101" s="87">
        <f t="shared" si="26"/>
        <v>7500</v>
      </c>
      <c r="O101" s="87">
        <f t="shared" ref="O101:O102" si="31">M101*1.19</f>
        <v>7140</v>
      </c>
      <c r="P101" s="97" t="s">
        <v>22</v>
      </c>
      <c r="Q101" s="103"/>
    </row>
    <row r="102" spans="1:17" ht="35.1" customHeight="1" x14ac:dyDescent="0.25">
      <c r="A102" s="102" t="s">
        <v>165</v>
      </c>
      <c r="B102" s="83" t="s">
        <v>166</v>
      </c>
      <c r="C102" s="83" t="s">
        <v>21</v>
      </c>
      <c r="D102" s="83" t="s">
        <v>22</v>
      </c>
      <c r="E102" s="83"/>
      <c r="F102" s="83"/>
      <c r="G102" s="83"/>
      <c r="H102" s="85">
        <v>323232</v>
      </c>
      <c r="I102" s="86" t="s">
        <v>167</v>
      </c>
      <c r="J102" s="87">
        <v>4000</v>
      </c>
      <c r="K102" s="87">
        <v>4500</v>
      </c>
      <c r="L102" s="87">
        <v>0</v>
      </c>
      <c r="M102" s="87">
        <f t="shared" si="25"/>
        <v>8500</v>
      </c>
      <c r="N102" s="87">
        <f t="shared" si="26"/>
        <v>10625</v>
      </c>
      <c r="O102" s="87">
        <f t="shared" si="31"/>
        <v>10115</v>
      </c>
      <c r="P102" s="97" t="s">
        <v>22</v>
      </c>
      <c r="Q102" s="103"/>
    </row>
    <row r="103" spans="1:17" ht="35.1" customHeight="1" x14ac:dyDescent="0.25">
      <c r="A103" s="170"/>
      <c r="B103" s="32"/>
      <c r="C103" s="32"/>
      <c r="D103" s="32"/>
      <c r="E103" s="32"/>
      <c r="F103" s="32"/>
      <c r="G103" s="32"/>
      <c r="H103" s="32">
        <v>3233</v>
      </c>
      <c r="I103" s="34" t="s">
        <v>168</v>
      </c>
      <c r="J103" s="171">
        <f>SUM(J104:J106)</f>
        <v>26000</v>
      </c>
      <c r="K103" s="171">
        <f t="shared" ref="K103:O103" si="32">SUM(K104:K106)</f>
        <v>0</v>
      </c>
      <c r="L103" s="171">
        <f t="shared" si="32"/>
        <v>0</v>
      </c>
      <c r="M103" s="171">
        <f t="shared" si="32"/>
        <v>26000</v>
      </c>
      <c r="N103" s="171">
        <f t="shared" si="32"/>
        <v>32500</v>
      </c>
      <c r="O103" s="171">
        <f t="shared" si="32"/>
        <v>30940</v>
      </c>
      <c r="P103" s="157"/>
      <c r="Q103" s="37"/>
    </row>
    <row r="104" spans="1:17" ht="35.1" customHeight="1" x14ac:dyDescent="0.25">
      <c r="A104" s="118" t="s">
        <v>169</v>
      </c>
      <c r="B104" s="90" t="s">
        <v>170</v>
      </c>
      <c r="C104" s="90" t="s">
        <v>21</v>
      </c>
      <c r="D104" s="90" t="s">
        <v>22</v>
      </c>
      <c r="E104" s="90"/>
      <c r="F104" s="90"/>
      <c r="G104" s="90"/>
      <c r="H104" s="91">
        <v>32339</v>
      </c>
      <c r="I104" s="55" t="s">
        <v>171</v>
      </c>
      <c r="J104" s="128">
        <v>21000</v>
      </c>
      <c r="K104" s="128">
        <v>0</v>
      </c>
      <c r="L104" s="128">
        <v>0</v>
      </c>
      <c r="M104" s="54">
        <f t="shared" si="25"/>
        <v>21000</v>
      </c>
      <c r="N104" s="54">
        <f t="shared" si="26"/>
        <v>26250</v>
      </c>
      <c r="O104" s="54">
        <f>M104*1.19</f>
        <v>24990</v>
      </c>
      <c r="P104" s="58" t="s">
        <v>22</v>
      </c>
      <c r="Q104" s="59"/>
    </row>
    <row r="105" spans="1:17" ht="35.1" customHeight="1" x14ac:dyDescent="0.25">
      <c r="A105" s="118"/>
      <c r="B105" s="90" t="s">
        <v>172</v>
      </c>
      <c r="C105" s="90" t="s">
        <v>21</v>
      </c>
      <c r="D105" s="90" t="s">
        <v>22</v>
      </c>
      <c r="E105" s="90"/>
      <c r="F105" s="172"/>
      <c r="G105" s="90"/>
      <c r="H105" s="91">
        <v>32339</v>
      </c>
      <c r="I105" s="55" t="s">
        <v>173</v>
      </c>
      <c r="J105" s="57">
        <v>2400</v>
      </c>
      <c r="K105" s="57">
        <v>0</v>
      </c>
      <c r="L105" s="57">
        <v>0</v>
      </c>
      <c r="M105" s="54">
        <f t="shared" si="25"/>
        <v>2400</v>
      </c>
      <c r="N105" s="54">
        <f t="shared" si="26"/>
        <v>3000</v>
      </c>
      <c r="O105" s="54">
        <f t="shared" ref="O105:O106" si="33">M105*1.19</f>
        <v>2856</v>
      </c>
      <c r="P105" s="58" t="s">
        <v>22</v>
      </c>
      <c r="Q105" s="59"/>
    </row>
    <row r="106" spans="1:17" ht="35.1" customHeight="1" x14ac:dyDescent="0.25">
      <c r="A106" s="118"/>
      <c r="B106" s="90" t="s">
        <v>170</v>
      </c>
      <c r="C106" s="90" t="s">
        <v>21</v>
      </c>
      <c r="D106" s="90" t="s">
        <v>22</v>
      </c>
      <c r="E106" s="90"/>
      <c r="F106" s="172"/>
      <c r="G106" s="90"/>
      <c r="H106" s="91">
        <v>32339</v>
      </c>
      <c r="I106" s="55" t="s">
        <v>174</v>
      </c>
      <c r="J106" s="57">
        <v>2600</v>
      </c>
      <c r="K106" s="57">
        <v>0</v>
      </c>
      <c r="L106" s="57">
        <v>0</v>
      </c>
      <c r="M106" s="54">
        <f t="shared" si="25"/>
        <v>2600</v>
      </c>
      <c r="N106" s="54">
        <f t="shared" si="26"/>
        <v>3250</v>
      </c>
      <c r="O106" s="54">
        <f t="shared" si="33"/>
        <v>3094</v>
      </c>
      <c r="P106" s="58" t="s">
        <v>22</v>
      </c>
      <c r="Q106" s="59"/>
    </row>
    <row r="107" spans="1:17" ht="35.1" customHeight="1" x14ac:dyDescent="0.25">
      <c r="A107" s="31"/>
      <c r="B107" s="32"/>
      <c r="C107" s="32"/>
      <c r="D107" s="32"/>
      <c r="E107" s="32"/>
      <c r="F107" s="32"/>
      <c r="G107" s="32"/>
      <c r="H107" s="33">
        <v>3234</v>
      </c>
      <c r="I107" s="34" t="s">
        <v>175</v>
      </c>
      <c r="J107" s="35">
        <f>SUM(J108:J109)</f>
        <v>12000</v>
      </c>
      <c r="K107" s="35">
        <f t="shared" ref="K107:O107" si="34">SUM(K108:K109)</f>
        <v>0</v>
      </c>
      <c r="L107" s="35">
        <f t="shared" si="34"/>
        <v>0</v>
      </c>
      <c r="M107" s="35">
        <f t="shared" si="34"/>
        <v>12000</v>
      </c>
      <c r="N107" s="35">
        <f t="shared" si="34"/>
        <v>15000</v>
      </c>
      <c r="O107" s="35">
        <f t="shared" si="34"/>
        <v>14280</v>
      </c>
      <c r="P107" s="35"/>
      <c r="Q107" s="37"/>
    </row>
    <row r="108" spans="1:17" ht="35.1" customHeight="1" x14ac:dyDescent="0.25">
      <c r="A108" s="102"/>
      <c r="B108" s="83" t="s">
        <v>176</v>
      </c>
      <c r="C108" s="83"/>
      <c r="D108" s="83"/>
      <c r="E108" s="83"/>
      <c r="F108" s="83"/>
      <c r="G108" s="83"/>
      <c r="H108" s="85">
        <v>32344</v>
      </c>
      <c r="I108" s="86" t="s">
        <v>177</v>
      </c>
      <c r="J108" s="87">
        <v>2000</v>
      </c>
      <c r="K108" s="87">
        <v>0</v>
      </c>
      <c r="L108" s="87">
        <v>0</v>
      </c>
      <c r="M108" s="87">
        <f t="shared" si="25"/>
        <v>2000</v>
      </c>
      <c r="N108" s="87">
        <f t="shared" si="26"/>
        <v>2500</v>
      </c>
      <c r="O108" s="87">
        <f>M108*1.19</f>
        <v>2380</v>
      </c>
      <c r="P108" s="97" t="s">
        <v>22</v>
      </c>
      <c r="Q108" s="103"/>
    </row>
    <row r="109" spans="1:17" ht="35.1" customHeight="1" x14ac:dyDescent="0.25">
      <c r="A109" s="102"/>
      <c r="B109" s="83" t="s">
        <v>178</v>
      </c>
      <c r="C109" s="83" t="s">
        <v>21</v>
      </c>
      <c r="D109" s="83" t="s">
        <v>22</v>
      </c>
      <c r="E109" s="83"/>
      <c r="F109" s="83"/>
      <c r="G109" s="83"/>
      <c r="H109" s="85">
        <v>323492</v>
      </c>
      <c r="I109" s="86" t="s">
        <v>179</v>
      </c>
      <c r="J109" s="87">
        <v>10000</v>
      </c>
      <c r="K109" s="87">
        <v>0</v>
      </c>
      <c r="L109" s="87">
        <v>0</v>
      </c>
      <c r="M109" s="87">
        <f t="shared" si="25"/>
        <v>10000</v>
      </c>
      <c r="N109" s="87">
        <f t="shared" si="26"/>
        <v>12500</v>
      </c>
      <c r="O109" s="87">
        <f>M109*1.19</f>
        <v>11900</v>
      </c>
      <c r="P109" s="97" t="s">
        <v>22</v>
      </c>
      <c r="Q109" s="103"/>
    </row>
    <row r="110" spans="1:17" ht="42" customHeight="1" x14ac:dyDescent="0.25">
      <c r="A110" s="31"/>
      <c r="B110" s="32"/>
      <c r="C110" s="32"/>
      <c r="D110" s="32"/>
      <c r="E110" s="32"/>
      <c r="F110" s="32"/>
      <c r="G110" s="32"/>
      <c r="H110" s="33">
        <v>3235</v>
      </c>
      <c r="I110" s="34" t="s">
        <v>180</v>
      </c>
      <c r="J110" s="35">
        <f>J111+J119</f>
        <v>295100</v>
      </c>
      <c r="K110" s="35">
        <f t="shared" ref="K110:O110" si="35">K111+K119</f>
        <v>207000</v>
      </c>
      <c r="L110" s="35">
        <f t="shared" si="35"/>
        <v>0</v>
      </c>
      <c r="M110" s="35">
        <f t="shared" si="35"/>
        <v>502100</v>
      </c>
      <c r="N110" s="35">
        <f t="shared" si="35"/>
        <v>627625</v>
      </c>
      <c r="O110" s="35">
        <f t="shared" si="35"/>
        <v>279663</v>
      </c>
      <c r="P110" s="36"/>
      <c r="Q110" s="37"/>
    </row>
    <row r="111" spans="1:17" ht="35.1" customHeight="1" x14ac:dyDescent="0.25">
      <c r="A111" s="109"/>
      <c r="B111" s="110"/>
      <c r="C111" s="110"/>
      <c r="D111" s="110"/>
      <c r="E111" s="110"/>
      <c r="F111" s="110"/>
      <c r="G111" s="110"/>
      <c r="H111" s="111">
        <v>32354</v>
      </c>
      <c r="I111" s="112" t="s">
        <v>181</v>
      </c>
      <c r="J111" s="113">
        <f>J112+J113+J114+J115+J118</f>
        <v>291100</v>
      </c>
      <c r="K111" s="113">
        <f t="shared" ref="K111:O111" si="36">K112+K113+K114+K115+K118</f>
        <v>207000</v>
      </c>
      <c r="L111" s="113">
        <f t="shared" si="36"/>
        <v>0</v>
      </c>
      <c r="M111" s="113">
        <f>M112+M113+M114+M115+M118</f>
        <v>498100</v>
      </c>
      <c r="N111" s="113">
        <f t="shared" si="36"/>
        <v>622625</v>
      </c>
      <c r="O111" s="113">
        <f t="shared" si="36"/>
        <v>274883</v>
      </c>
      <c r="P111" s="114"/>
      <c r="Q111" s="173"/>
    </row>
    <row r="112" spans="1:17" s="3" customFormat="1" ht="35.1" customHeight="1" x14ac:dyDescent="0.25">
      <c r="A112" s="102" t="s">
        <v>182</v>
      </c>
      <c r="B112" s="83" t="s">
        <v>183</v>
      </c>
      <c r="C112" s="83" t="s">
        <v>21</v>
      </c>
      <c r="D112" s="83" t="s">
        <v>22</v>
      </c>
      <c r="E112" s="83"/>
      <c r="F112" s="83"/>
      <c r="G112" s="83"/>
      <c r="H112" s="85"/>
      <c r="I112" s="86" t="s">
        <v>184</v>
      </c>
      <c r="J112" s="87">
        <v>8000</v>
      </c>
      <c r="K112" s="87">
        <v>0</v>
      </c>
      <c r="L112" s="87">
        <v>0</v>
      </c>
      <c r="M112" s="87">
        <f t="shared" si="25"/>
        <v>8000</v>
      </c>
      <c r="N112" s="87">
        <f t="shared" si="26"/>
        <v>10000</v>
      </c>
      <c r="O112" s="87">
        <f>M112*1.19</f>
        <v>9520</v>
      </c>
      <c r="P112" s="97" t="s">
        <v>22</v>
      </c>
      <c r="Q112" s="103"/>
    </row>
    <row r="113" spans="1:17" s="3" customFormat="1" ht="35.1" customHeight="1" x14ac:dyDescent="0.25">
      <c r="A113" s="102"/>
      <c r="B113" s="83" t="s">
        <v>185</v>
      </c>
      <c r="C113" s="83" t="s">
        <v>21</v>
      </c>
      <c r="D113" s="83" t="s">
        <v>22</v>
      </c>
      <c r="E113" s="83"/>
      <c r="F113" s="83"/>
      <c r="G113" s="83"/>
      <c r="H113" s="85"/>
      <c r="I113" s="86" t="s">
        <v>186</v>
      </c>
      <c r="J113" s="87">
        <v>1700</v>
      </c>
      <c r="K113" s="87">
        <v>0</v>
      </c>
      <c r="L113" s="87">
        <v>0</v>
      </c>
      <c r="M113" s="87">
        <f t="shared" si="25"/>
        <v>1700</v>
      </c>
      <c r="N113" s="87">
        <f t="shared" si="26"/>
        <v>2125</v>
      </c>
      <c r="O113" s="87">
        <f>M113*1.19</f>
        <v>2023</v>
      </c>
      <c r="P113" s="97" t="s">
        <v>22</v>
      </c>
      <c r="Q113" s="103"/>
    </row>
    <row r="114" spans="1:17" ht="45" customHeight="1" x14ac:dyDescent="0.25">
      <c r="A114" s="102"/>
      <c r="B114" s="83" t="s">
        <v>185</v>
      </c>
      <c r="C114" s="83" t="s">
        <v>21</v>
      </c>
      <c r="D114" s="83" t="s">
        <v>22</v>
      </c>
      <c r="E114" s="83"/>
      <c r="F114" s="83"/>
      <c r="G114" s="83"/>
      <c r="H114" s="85"/>
      <c r="I114" s="86" t="s">
        <v>187</v>
      </c>
      <c r="J114" s="87">
        <v>1000</v>
      </c>
      <c r="K114" s="87">
        <v>0</v>
      </c>
      <c r="L114" s="87">
        <v>0</v>
      </c>
      <c r="M114" s="87">
        <f t="shared" si="25"/>
        <v>1000</v>
      </c>
      <c r="N114" s="87">
        <f t="shared" si="26"/>
        <v>1250</v>
      </c>
      <c r="O114" s="87">
        <f>M114*1.19</f>
        <v>1190</v>
      </c>
      <c r="P114" s="97" t="s">
        <v>22</v>
      </c>
      <c r="Q114" s="103"/>
    </row>
    <row r="115" spans="1:17" ht="39" customHeight="1" x14ac:dyDescent="0.25">
      <c r="A115" s="102" t="s">
        <v>188</v>
      </c>
      <c r="B115" s="83">
        <v>48000000</v>
      </c>
      <c r="C115" s="83" t="s">
        <v>33</v>
      </c>
      <c r="D115" s="83" t="s">
        <v>53</v>
      </c>
      <c r="E115" s="83" t="s">
        <v>34</v>
      </c>
      <c r="F115" s="83" t="s">
        <v>100</v>
      </c>
      <c r="G115" s="83" t="s">
        <v>189</v>
      </c>
      <c r="H115" s="85"/>
      <c r="I115" s="86" t="s">
        <v>190</v>
      </c>
      <c r="J115" s="87">
        <f>SUM(J116:J117)</f>
        <v>270000</v>
      </c>
      <c r="K115" s="87">
        <f t="shared" ref="K115:O115" si="37">SUM(K116:K117)</f>
        <v>207000</v>
      </c>
      <c r="L115" s="87">
        <f t="shared" si="37"/>
        <v>0</v>
      </c>
      <c r="M115" s="87">
        <f t="shared" si="37"/>
        <v>477000</v>
      </c>
      <c r="N115" s="87">
        <f t="shared" si="37"/>
        <v>596250</v>
      </c>
      <c r="O115" s="87">
        <f t="shared" si="37"/>
        <v>249150</v>
      </c>
      <c r="P115" s="97" t="s">
        <v>22</v>
      </c>
      <c r="Q115" s="174" t="s">
        <v>38</v>
      </c>
    </row>
    <row r="116" spans="1:17" ht="35.1" customHeight="1" x14ac:dyDescent="0.25">
      <c r="A116" s="38"/>
      <c r="B116" s="39"/>
      <c r="C116" s="41"/>
      <c r="D116" s="41"/>
      <c r="E116" s="41"/>
      <c r="F116" s="116"/>
      <c r="G116" s="41"/>
      <c r="H116" s="41"/>
      <c r="I116" s="117" t="s">
        <v>191</v>
      </c>
      <c r="J116" s="43">
        <v>258000</v>
      </c>
      <c r="K116" s="43">
        <v>207000</v>
      </c>
      <c r="L116" s="43">
        <v>0</v>
      </c>
      <c r="M116" s="43">
        <f t="shared" si="25"/>
        <v>465000</v>
      </c>
      <c r="N116" s="43">
        <f t="shared" si="26"/>
        <v>581250</v>
      </c>
      <c r="O116" s="43">
        <f>M116*1.19/28*12</f>
        <v>237150</v>
      </c>
      <c r="P116" s="44"/>
      <c r="Q116" s="45"/>
    </row>
    <row r="117" spans="1:17" s="3" customFormat="1" ht="35.1" customHeight="1" x14ac:dyDescent="0.25">
      <c r="A117" s="118"/>
      <c r="B117" s="90"/>
      <c r="C117" s="90"/>
      <c r="D117" s="90"/>
      <c r="E117" s="90"/>
      <c r="F117" s="90"/>
      <c r="G117" s="90"/>
      <c r="H117" s="91"/>
      <c r="I117" s="55" t="s">
        <v>192</v>
      </c>
      <c r="J117" s="57">
        <v>12000</v>
      </c>
      <c r="K117" s="57">
        <v>0</v>
      </c>
      <c r="L117" s="57">
        <v>0</v>
      </c>
      <c r="M117" s="43">
        <f t="shared" si="25"/>
        <v>12000</v>
      </c>
      <c r="N117" s="43">
        <f t="shared" si="26"/>
        <v>15000</v>
      </c>
      <c r="O117" s="43">
        <f>M117</f>
        <v>12000</v>
      </c>
      <c r="P117" s="58"/>
      <c r="Q117" s="59"/>
    </row>
    <row r="118" spans="1:17" ht="35.1" customHeight="1" x14ac:dyDescent="0.25">
      <c r="A118" s="102" t="s">
        <v>193</v>
      </c>
      <c r="B118" s="83">
        <v>72268000</v>
      </c>
      <c r="C118" s="83" t="s">
        <v>21</v>
      </c>
      <c r="D118" s="83" t="s">
        <v>22</v>
      </c>
      <c r="E118" s="83"/>
      <c r="F118" s="83"/>
      <c r="G118" s="83"/>
      <c r="H118" s="85"/>
      <c r="I118" s="86" t="s">
        <v>194</v>
      </c>
      <c r="J118" s="87">
        <v>10400</v>
      </c>
      <c r="K118" s="87">
        <v>0</v>
      </c>
      <c r="L118" s="87">
        <v>0</v>
      </c>
      <c r="M118" s="87">
        <f t="shared" si="25"/>
        <v>10400</v>
      </c>
      <c r="N118" s="87">
        <f t="shared" si="26"/>
        <v>13000</v>
      </c>
      <c r="O118" s="87">
        <f>M118*1.25</f>
        <v>13000</v>
      </c>
      <c r="P118" s="97" t="s">
        <v>22</v>
      </c>
      <c r="Q118" s="103"/>
    </row>
    <row r="119" spans="1:17" ht="35.1" customHeight="1" x14ac:dyDescent="0.25">
      <c r="A119" s="109"/>
      <c r="B119" s="110"/>
      <c r="C119" s="110"/>
      <c r="D119" s="110"/>
      <c r="E119" s="110"/>
      <c r="F119" s="110"/>
      <c r="G119" s="110"/>
      <c r="H119" s="111">
        <v>32359</v>
      </c>
      <c r="I119" s="112" t="s">
        <v>195</v>
      </c>
      <c r="J119" s="113">
        <f>J120</f>
        <v>4000</v>
      </c>
      <c r="K119" s="113">
        <f t="shared" ref="K119:O119" si="38">K120</f>
        <v>0</v>
      </c>
      <c r="L119" s="113">
        <f t="shared" si="38"/>
        <v>0</v>
      </c>
      <c r="M119" s="113">
        <f t="shared" si="38"/>
        <v>4000</v>
      </c>
      <c r="N119" s="113">
        <f t="shared" si="38"/>
        <v>5000</v>
      </c>
      <c r="O119" s="113">
        <f t="shared" si="38"/>
        <v>4780</v>
      </c>
      <c r="P119" s="114"/>
      <c r="Q119" s="115"/>
    </row>
    <row r="120" spans="1:17" ht="35.1" customHeight="1" x14ac:dyDescent="0.25">
      <c r="A120" s="38"/>
      <c r="B120" s="39" t="s">
        <v>196</v>
      </c>
      <c r="C120" s="39" t="s">
        <v>21</v>
      </c>
      <c r="D120" s="39" t="s">
        <v>22</v>
      </c>
      <c r="E120" s="39"/>
      <c r="F120" s="39"/>
      <c r="G120" s="39"/>
      <c r="H120" s="41"/>
      <c r="I120" s="42" t="s">
        <v>197</v>
      </c>
      <c r="J120" s="43">
        <v>4000</v>
      </c>
      <c r="K120" s="43">
        <v>0</v>
      </c>
      <c r="L120" s="43">
        <v>0</v>
      </c>
      <c r="M120" s="43">
        <f t="shared" si="25"/>
        <v>4000</v>
      </c>
      <c r="N120" s="43">
        <f t="shared" si="26"/>
        <v>5000</v>
      </c>
      <c r="O120" s="43">
        <v>4780</v>
      </c>
      <c r="P120" s="44" t="s">
        <v>22</v>
      </c>
      <c r="Q120" s="45"/>
    </row>
    <row r="121" spans="1:17" ht="35.1" customHeight="1" x14ac:dyDescent="0.25">
      <c r="A121" s="31"/>
      <c r="B121" s="32"/>
      <c r="C121" s="32"/>
      <c r="D121" s="32"/>
      <c r="E121" s="32"/>
      <c r="F121" s="32"/>
      <c r="G121" s="32"/>
      <c r="H121" s="33">
        <v>3236</v>
      </c>
      <c r="I121" s="34" t="s">
        <v>198</v>
      </c>
      <c r="J121" s="35">
        <f>J122+J124+J127</f>
        <v>223000</v>
      </c>
      <c r="K121" s="35">
        <f t="shared" ref="K121:O121" si="39">K122+K124+K127</f>
        <v>0</v>
      </c>
      <c r="L121" s="35">
        <f t="shared" si="39"/>
        <v>0</v>
      </c>
      <c r="M121" s="35">
        <f t="shared" si="39"/>
        <v>223000</v>
      </c>
      <c r="N121" s="35">
        <f t="shared" si="39"/>
        <v>278750</v>
      </c>
      <c r="O121" s="35">
        <f t="shared" si="39"/>
        <v>233450</v>
      </c>
      <c r="P121" s="36"/>
      <c r="Q121" s="101"/>
    </row>
    <row r="122" spans="1:17" ht="45.75" customHeight="1" x14ac:dyDescent="0.25">
      <c r="A122" s="102"/>
      <c r="B122" s="83"/>
      <c r="C122" s="83"/>
      <c r="D122" s="83"/>
      <c r="E122" s="83"/>
      <c r="F122" s="83"/>
      <c r="G122" s="83"/>
      <c r="H122" s="85">
        <v>32361</v>
      </c>
      <c r="I122" s="86" t="s">
        <v>199</v>
      </c>
      <c r="J122" s="87">
        <f>J123</f>
        <v>55000</v>
      </c>
      <c r="K122" s="87">
        <f t="shared" ref="K122:O122" si="40">K123</f>
        <v>0</v>
      </c>
      <c r="L122" s="87">
        <f t="shared" si="40"/>
        <v>0</v>
      </c>
      <c r="M122" s="87">
        <f t="shared" si="40"/>
        <v>55000</v>
      </c>
      <c r="N122" s="87">
        <f t="shared" si="40"/>
        <v>68750</v>
      </c>
      <c r="O122" s="87">
        <f t="shared" si="40"/>
        <v>65450</v>
      </c>
      <c r="P122" s="97"/>
      <c r="Q122" s="103"/>
    </row>
    <row r="123" spans="1:17" ht="35.1" customHeight="1" x14ac:dyDescent="0.25">
      <c r="A123" s="118" t="s">
        <v>200</v>
      </c>
      <c r="B123" s="90" t="s">
        <v>201</v>
      </c>
      <c r="C123" s="90" t="s">
        <v>33</v>
      </c>
      <c r="D123" s="90" t="s">
        <v>22</v>
      </c>
      <c r="E123" s="90" t="s">
        <v>77</v>
      </c>
      <c r="F123" s="90" t="s">
        <v>54</v>
      </c>
      <c r="G123" s="90" t="s">
        <v>78</v>
      </c>
      <c r="H123" s="91"/>
      <c r="I123" s="55" t="s">
        <v>202</v>
      </c>
      <c r="J123" s="57">
        <v>55000</v>
      </c>
      <c r="K123" s="57">
        <v>0</v>
      </c>
      <c r="L123" s="57">
        <v>0</v>
      </c>
      <c r="M123" s="57">
        <f t="shared" si="25"/>
        <v>55000</v>
      </c>
      <c r="N123" s="57">
        <f t="shared" si="26"/>
        <v>68750</v>
      </c>
      <c r="O123" s="57">
        <f>M123*1.19</f>
        <v>65450</v>
      </c>
      <c r="P123" s="58" t="s">
        <v>22</v>
      </c>
      <c r="Q123" s="59" t="s">
        <v>38</v>
      </c>
    </row>
    <row r="124" spans="1:17" ht="35.1" customHeight="1" x14ac:dyDescent="0.25">
      <c r="A124" s="102"/>
      <c r="B124" s="83"/>
      <c r="C124" s="83"/>
      <c r="D124" s="83"/>
      <c r="E124" s="83"/>
      <c r="F124" s="83"/>
      <c r="G124" s="83"/>
      <c r="H124" s="85">
        <v>32363</v>
      </c>
      <c r="I124" s="86" t="s">
        <v>203</v>
      </c>
      <c r="J124" s="87">
        <f>SUM(J125:J126)</f>
        <v>39000</v>
      </c>
      <c r="K124" s="87">
        <f t="shared" ref="K124:O124" si="41">SUM(K125:K126)</f>
        <v>0</v>
      </c>
      <c r="L124" s="87">
        <f t="shared" si="41"/>
        <v>0</v>
      </c>
      <c r="M124" s="87">
        <f t="shared" si="41"/>
        <v>39000</v>
      </c>
      <c r="N124" s="87">
        <f t="shared" si="41"/>
        <v>48750</v>
      </c>
      <c r="O124" s="87">
        <f t="shared" si="41"/>
        <v>39000</v>
      </c>
      <c r="P124" s="97"/>
      <c r="Q124" s="174"/>
    </row>
    <row r="125" spans="1:17" ht="30.75" customHeight="1" x14ac:dyDescent="0.25">
      <c r="A125" s="38"/>
      <c r="B125" s="39">
        <v>71351500</v>
      </c>
      <c r="C125" s="39" t="s">
        <v>21</v>
      </c>
      <c r="D125" s="39" t="s">
        <v>22</v>
      </c>
      <c r="E125" s="39"/>
      <c r="F125" s="166"/>
      <c r="G125" s="39"/>
      <c r="H125" s="41">
        <v>323630</v>
      </c>
      <c r="I125" s="42" t="s">
        <v>204</v>
      </c>
      <c r="J125" s="43">
        <v>13000</v>
      </c>
      <c r="K125" s="43">
        <v>0</v>
      </c>
      <c r="L125" s="43">
        <v>0</v>
      </c>
      <c r="M125" s="54">
        <f t="shared" si="25"/>
        <v>13000</v>
      </c>
      <c r="N125" s="54">
        <f t="shared" si="26"/>
        <v>16250</v>
      </c>
      <c r="O125" s="54">
        <f>M125</f>
        <v>13000</v>
      </c>
      <c r="P125" s="44" t="s">
        <v>22</v>
      </c>
      <c r="Q125" s="45"/>
    </row>
    <row r="126" spans="1:17" s="3" customFormat="1" ht="30" x14ac:dyDescent="0.25">
      <c r="A126" s="118"/>
      <c r="B126" s="90" t="s">
        <v>205</v>
      </c>
      <c r="C126" s="39" t="s">
        <v>21</v>
      </c>
      <c r="D126" s="39"/>
      <c r="E126" s="90"/>
      <c r="F126" s="90"/>
      <c r="G126" s="90"/>
      <c r="H126" s="91"/>
      <c r="I126" s="55" t="s">
        <v>206</v>
      </c>
      <c r="J126" s="57">
        <v>26000</v>
      </c>
      <c r="K126" s="57">
        <v>0</v>
      </c>
      <c r="L126" s="57">
        <v>0</v>
      </c>
      <c r="M126" s="54">
        <f t="shared" si="25"/>
        <v>26000</v>
      </c>
      <c r="N126" s="54">
        <f t="shared" si="26"/>
        <v>32500</v>
      </c>
      <c r="O126" s="54">
        <f>M126</f>
        <v>26000</v>
      </c>
      <c r="P126" s="58" t="s">
        <v>22</v>
      </c>
      <c r="Q126" s="59"/>
    </row>
    <row r="127" spans="1:17" ht="35.1" customHeight="1" x14ac:dyDescent="0.25">
      <c r="A127" s="102"/>
      <c r="B127" s="83" t="s">
        <v>205</v>
      </c>
      <c r="C127" s="83" t="s">
        <v>33</v>
      </c>
      <c r="D127" s="83" t="s">
        <v>53</v>
      </c>
      <c r="E127" s="83" t="s">
        <v>77</v>
      </c>
      <c r="F127" s="83" t="s">
        <v>207</v>
      </c>
      <c r="G127" s="83" t="s">
        <v>78</v>
      </c>
      <c r="H127" s="85">
        <v>32363</v>
      </c>
      <c r="I127" s="86" t="s">
        <v>208</v>
      </c>
      <c r="J127" s="87">
        <f>SUM(J128:J136)</f>
        <v>129000</v>
      </c>
      <c r="K127" s="87">
        <f t="shared" ref="K127:O127" si="42">SUM(K128:K136)</f>
        <v>0</v>
      </c>
      <c r="L127" s="87">
        <f t="shared" si="42"/>
        <v>0</v>
      </c>
      <c r="M127" s="87">
        <f t="shared" si="42"/>
        <v>129000</v>
      </c>
      <c r="N127" s="87">
        <f t="shared" si="42"/>
        <v>161250</v>
      </c>
      <c r="O127" s="87">
        <f t="shared" si="42"/>
        <v>129000</v>
      </c>
      <c r="P127" s="97" t="s">
        <v>22</v>
      </c>
      <c r="Q127" s="103" t="s">
        <v>38</v>
      </c>
    </row>
    <row r="128" spans="1:17" ht="35.1" customHeight="1" x14ac:dyDescent="0.25">
      <c r="A128" s="118"/>
      <c r="B128" s="90"/>
      <c r="C128" s="90"/>
      <c r="D128" s="90"/>
      <c r="E128" s="90"/>
      <c r="F128" s="90"/>
      <c r="G128" s="90"/>
      <c r="H128" s="91"/>
      <c r="I128" s="55" t="s">
        <v>209</v>
      </c>
      <c r="J128" s="57">
        <v>30000</v>
      </c>
      <c r="K128" s="57">
        <v>0</v>
      </c>
      <c r="L128" s="57">
        <v>0</v>
      </c>
      <c r="M128" s="54">
        <f t="shared" si="25"/>
        <v>30000</v>
      </c>
      <c r="N128" s="54">
        <f t="shared" si="26"/>
        <v>37500</v>
      </c>
      <c r="O128" s="54">
        <f>M128</f>
        <v>30000</v>
      </c>
      <c r="P128" s="58"/>
      <c r="Q128" s="59"/>
    </row>
    <row r="129" spans="1:17" ht="35.1" customHeight="1" x14ac:dyDescent="0.25">
      <c r="A129" s="118"/>
      <c r="B129" s="90"/>
      <c r="C129" s="90"/>
      <c r="D129" s="90"/>
      <c r="E129" s="90"/>
      <c r="F129" s="90"/>
      <c r="G129" s="90"/>
      <c r="H129" s="91"/>
      <c r="I129" s="55" t="s">
        <v>210</v>
      </c>
      <c r="J129" s="57">
        <v>20000</v>
      </c>
      <c r="K129" s="57">
        <v>0</v>
      </c>
      <c r="L129" s="57">
        <v>0</v>
      </c>
      <c r="M129" s="54">
        <f t="shared" si="25"/>
        <v>20000</v>
      </c>
      <c r="N129" s="54">
        <f t="shared" si="26"/>
        <v>25000</v>
      </c>
      <c r="O129" s="54">
        <f t="shared" ref="O129:O136" si="43">M129</f>
        <v>20000</v>
      </c>
      <c r="P129" s="58"/>
      <c r="Q129" s="59"/>
    </row>
    <row r="130" spans="1:17" ht="35.1" customHeight="1" x14ac:dyDescent="0.25">
      <c r="A130" s="118"/>
      <c r="B130" s="90"/>
      <c r="C130" s="90"/>
      <c r="D130" s="90"/>
      <c r="E130" s="90"/>
      <c r="F130" s="90"/>
      <c r="G130" s="90"/>
      <c r="H130" s="91"/>
      <c r="I130" s="55" t="s">
        <v>211</v>
      </c>
      <c r="J130" s="57">
        <v>5000</v>
      </c>
      <c r="K130" s="57">
        <v>0</v>
      </c>
      <c r="L130" s="57">
        <v>0</v>
      </c>
      <c r="M130" s="54">
        <f t="shared" si="25"/>
        <v>5000</v>
      </c>
      <c r="N130" s="54">
        <f t="shared" si="26"/>
        <v>6250</v>
      </c>
      <c r="O130" s="54">
        <f t="shared" si="43"/>
        <v>5000</v>
      </c>
      <c r="P130" s="58"/>
      <c r="Q130" s="59"/>
    </row>
    <row r="131" spans="1:17" ht="35.1" customHeight="1" x14ac:dyDescent="0.25">
      <c r="A131" s="118"/>
      <c r="B131" s="90"/>
      <c r="C131" s="90"/>
      <c r="D131" s="90"/>
      <c r="E131" s="90"/>
      <c r="F131" s="90"/>
      <c r="G131" s="90"/>
      <c r="H131" s="91"/>
      <c r="I131" s="55" t="s">
        <v>212</v>
      </c>
      <c r="J131" s="57">
        <v>5000</v>
      </c>
      <c r="K131" s="57">
        <v>0</v>
      </c>
      <c r="L131" s="57">
        <v>0</v>
      </c>
      <c r="M131" s="54">
        <f t="shared" si="25"/>
        <v>5000</v>
      </c>
      <c r="N131" s="54">
        <f t="shared" si="26"/>
        <v>6250</v>
      </c>
      <c r="O131" s="54">
        <f t="shared" si="43"/>
        <v>5000</v>
      </c>
      <c r="P131" s="58"/>
      <c r="Q131" s="59"/>
    </row>
    <row r="132" spans="1:17" ht="35.1" customHeight="1" x14ac:dyDescent="0.25">
      <c r="A132" s="118"/>
      <c r="B132" s="90"/>
      <c r="C132" s="90"/>
      <c r="D132" s="90"/>
      <c r="E132" s="90"/>
      <c r="F132" s="90"/>
      <c r="G132" s="90"/>
      <c r="H132" s="91"/>
      <c r="I132" s="55" t="s">
        <v>213</v>
      </c>
      <c r="J132" s="57">
        <v>6000</v>
      </c>
      <c r="K132" s="57">
        <v>0</v>
      </c>
      <c r="L132" s="57">
        <v>0</v>
      </c>
      <c r="M132" s="54">
        <f t="shared" si="25"/>
        <v>6000</v>
      </c>
      <c r="N132" s="54">
        <f t="shared" si="26"/>
        <v>7500</v>
      </c>
      <c r="O132" s="54">
        <f t="shared" si="43"/>
        <v>6000</v>
      </c>
      <c r="P132" s="58"/>
      <c r="Q132" s="59"/>
    </row>
    <row r="133" spans="1:17" ht="35.1" customHeight="1" x14ac:dyDescent="0.25">
      <c r="A133" s="118"/>
      <c r="B133" s="90"/>
      <c r="C133" s="90"/>
      <c r="D133" s="90"/>
      <c r="E133" s="90"/>
      <c r="F133" s="90"/>
      <c r="G133" s="90"/>
      <c r="H133" s="91"/>
      <c r="I133" s="55" t="s">
        <v>214</v>
      </c>
      <c r="J133" s="57">
        <v>30000</v>
      </c>
      <c r="K133" s="57">
        <v>0</v>
      </c>
      <c r="L133" s="57">
        <v>0</v>
      </c>
      <c r="M133" s="54">
        <f t="shared" si="25"/>
        <v>30000</v>
      </c>
      <c r="N133" s="54">
        <f t="shared" si="26"/>
        <v>37500</v>
      </c>
      <c r="O133" s="54">
        <f t="shared" si="43"/>
        <v>30000</v>
      </c>
      <c r="P133" s="58"/>
      <c r="Q133" s="59"/>
    </row>
    <row r="134" spans="1:17" ht="35.1" customHeight="1" x14ac:dyDescent="0.25">
      <c r="A134" s="118"/>
      <c r="B134" s="90"/>
      <c r="C134" s="90"/>
      <c r="D134" s="90"/>
      <c r="E134" s="90"/>
      <c r="F134" s="90"/>
      <c r="G134" s="90"/>
      <c r="H134" s="91"/>
      <c r="I134" s="55" t="s">
        <v>215</v>
      </c>
      <c r="J134" s="57">
        <v>5000</v>
      </c>
      <c r="K134" s="57">
        <v>0</v>
      </c>
      <c r="L134" s="57">
        <v>0</v>
      </c>
      <c r="M134" s="54">
        <f t="shared" ref="M134:M197" si="44">SUM(J134:L134)</f>
        <v>5000</v>
      </c>
      <c r="N134" s="54">
        <f t="shared" si="26"/>
        <v>6250</v>
      </c>
      <c r="O134" s="54">
        <f t="shared" si="43"/>
        <v>5000</v>
      </c>
      <c r="P134" s="58"/>
      <c r="Q134" s="59"/>
    </row>
    <row r="135" spans="1:17" ht="35.1" customHeight="1" x14ac:dyDescent="0.25">
      <c r="A135" s="118"/>
      <c r="B135" s="90"/>
      <c r="C135" s="90"/>
      <c r="D135" s="90"/>
      <c r="E135" s="90"/>
      <c r="F135" s="90"/>
      <c r="G135" s="90"/>
      <c r="H135" s="91"/>
      <c r="I135" s="55" t="s">
        <v>216</v>
      </c>
      <c r="J135" s="57">
        <v>3000</v>
      </c>
      <c r="K135" s="57">
        <v>0</v>
      </c>
      <c r="L135" s="57">
        <v>0</v>
      </c>
      <c r="M135" s="54">
        <f t="shared" si="44"/>
        <v>3000</v>
      </c>
      <c r="N135" s="54">
        <f t="shared" ref="N135:N177" si="45">M135*1.25</f>
        <v>3750</v>
      </c>
      <c r="O135" s="54">
        <f t="shared" si="43"/>
        <v>3000</v>
      </c>
      <c r="P135" s="58"/>
      <c r="Q135" s="59"/>
    </row>
    <row r="136" spans="1:17" ht="35.1" customHeight="1" x14ac:dyDescent="0.25">
      <c r="A136" s="118"/>
      <c r="B136" s="90"/>
      <c r="C136" s="90"/>
      <c r="D136" s="90"/>
      <c r="E136" s="90"/>
      <c r="F136" s="90"/>
      <c r="G136" s="90"/>
      <c r="H136" s="91"/>
      <c r="I136" s="55" t="s">
        <v>217</v>
      </c>
      <c r="J136" s="57">
        <v>25000</v>
      </c>
      <c r="K136" s="57">
        <v>0</v>
      </c>
      <c r="L136" s="57">
        <v>0</v>
      </c>
      <c r="M136" s="54">
        <f t="shared" si="44"/>
        <v>25000</v>
      </c>
      <c r="N136" s="54">
        <f t="shared" si="45"/>
        <v>31250</v>
      </c>
      <c r="O136" s="54">
        <f t="shared" si="43"/>
        <v>25000</v>
      </c>
      <c r="P136" s="58"/>
      <c r="Q136" s="59"/>
    </row>
    <row r="137" spans="1:17" ht="35.1" customHeight="1" x14ac:dyDescent="0.25">
      <c r="A137" s="31"/>
      <c r="B137" s="32"/>
      <c r="C137" s="32"/>
      <c r="D137" s="32"/>
      <c r="E137" s="32"/>
      <c r="F137" s="129"/>
      <c r="G137" s="32"/>
      <c r="H137" s="33">
        <v>32379</v>
      </c>
      <c r="I137" s="34" t="s">
        <v>218</v>
      </c>
      <c r="J137" s="35">
        <f>J138+J142+J144+J146</f>
        <v>120000</v>
      </c>
      <c r="K137" s="35">
        <f t="shared" ref="K137:O137" si="46">K138+K142+K144+K146</f>
        <v>500</v>
      </c>
      <c r="L137" s="35">
        <f t="shared" si="46"/>
        <v>0</v>
      </c>
      <c r="M137" s="35">
        <f t="shared" si="46"/>
        <v>120500</v>
      </c>
      <c r="N137" s="35">
        <f t="shared" si="46"/>
        <v>150625</v>
      </c>
      <c r="O137" s="35">
        <f t="shared" si="46"/>
        <v>141525</v>
      </c>
      <c r="P137" s="36"/>
      <c r="Q137" s="101"/>
    </row>
    <row r="138" spans="1:17" ht="46.5" customHeight="1" x14ac:dyDescent="0.25">
      <c r="A138" s="102"/>
      <c r="B138" s="83"/>
      <c r="C138" s="83"/>
      <c r="D138" s="83"/>
      <c r="E138" s="83"/>
      <c r="F138" s="175"/>
      <c r="G138" s="83"/>
      <c r="H138" s="85">
        <v>323791</v>
      </c>
      <c r="I138" s="86" t="s">
        <v>219</v>
      </c>
      <c r="J138" s="87">
        <f>SUM(J139:J141)</f>
        <v>90000</v>
      </c>
      <c r="K138" s="87">
        <f t="shared" ref="K138:O138" si="47">SUM(K139:K141)</f>
        <v>0</v>
      </c>
      <c r="L138" s="87">
        <f t="shared" si="47"/>
        <v>0</v>
      </c>
      <c r="M138" s="87">
        <f t="shared" si="47"/>
        <v>90000</v>
      </c>
      <c r="N138" s="87">
        <f t="shared" si="47"/>
        <v>112500</v>
      </c>
      <c r="O138" s="87">
        <f t="shared" si="47"/>
        <v>107100</v>
      </c>
      <c r="P138" s="97"/>
      <c r="Q138" s="103"/>
    </row>
    <row r="139" spans="1:17" ht="44.25" customHeight="1" x14ac:dyDescent="0.25">
      <c r="A139" s="118"/>
      <c r="B139" s="90" t="s">
        <v>220</v>
      </c>
      <c r="C139" s="90" t="s">
        <v>33</v>
      </c>
      <c r="D139" s="90" t="s">
        <v>22</v>
      </c>
      <c r="E139" s="90" t="s">
        <v>221</v>
      </c>
      <c r="F139" s="172" t="s">
        <v>222</v>
      </c>
      <c r="G139" s="90" t="s">
        <v>223</v>
      </c>
      <c r="H139" s="91"/>
      <c r="I139" s="55" t="s">
        <v>224</v>
      </c>
      <c r="J139" s="57">
        <v>30000</v>
      </c>
      <c r="K139" s="57">
        <v>0</v>
      </c>
      <c r="L139" s="57">
        <v>0</v>
      </c>
      <c r="M139" s="57">
        <f t="shared" si="44"/>
        <v>30000</v>
      </c>
      <c r="N139" s="57">
        <f t="shared" si="45"/>
        <v>37500</v>
      </c>
      <c r="O139" s="57">
        <f>M139*1.19</f>
        <v>35700</v>
      </c>
      <c r="P139" s="58" t="s">
        <v>22</v>
      </c>
      <c r="Q139" s="59" t="s">
        <v>38</v>
      </c>
    </row>
    <row r="140" spans="1:17" ht="42.75" customHeight="1" x14ac:dyDescent="0.25">
      <c r="A140" s="176"/>
      <c r="B140" s="90" t="s">
        <v>225</v>
      </c>
      <c r="C140" s="90" t="s">
        <v>33</v>
      </c>
      <c r="D140" s="90" t="s">
        <v>22</v>
      </c>
      <c r="E140" s="90" t="s">
        <v>221</v>
      </c>
      <c r="F140" s="172" t="s">
        <v>222</v>
      </c>
      <c r="G140" s="90" t="s">
        <v>226</v>
      </c>
      <c r="H140" s="117"/>
      <c r="I140" s="55" t="s">
        <v>227</v>
      </c>
      <c r="J140" s="177">
        <v>30000</v>
      </c>
      <c r="K140" s="177">
        <v>0</v>
      </c>
      <c r="L140" s="177">
        <v>0</v>
      </c>
      <c r="M140" s="57">
        <f t="shared" si="44"/>
        <v>30000</v>
      </c>
      <c r="N140" s="57">
        <f t="shared" si="45"/>
        <v>37500</v>
      </c>
      <c r="O140" s="57">
        <f t="shared" ref="O140:O141" si="48">M140*1.19</f>
        <v>35700</v>
      </c>
      <c r="P140" s="41" t="s">
        <v>22</v>
      </c>
      <c r="Q140" s="59" t="s">
        <v>38</v>
      </c>
    </row>
    <row r="141" spans="1:17" ht="35.1" customHeight="1" x14ac:dyDescent="0.25">
      <c r="A141" s="176"/>
      <c r="B141" s="90" t="s">
        <v>228</v>
      </c>
      <c r="C141" s="90" t="s">
        <v>33</v>
      </c>
      <c r="D141" s="90" t="s">
        <v>22</v>
      </c>
      <c r="E141" s="90" t="s">
        <v>221</v>
      </c>
      <c r="F141" s="172" t="s">
        <v>222</v>
      </c>
      <c r="G141" s="90" t="s">
        <v>226</v>
      </c>
      <c r="H141" s="117"/>
      <c r="I141" s="178" t="s">
        <v>229</v>
      </c>
      <c r="J141" s="177">
        <v>30000</v>
      </c>
      <c r="K141" s="177">
        <v>0</v>
      </c>
      <c r="L141" s="177">
        <v>0</v>
      </c>
      <c r="M141" s="57">
        <f t="shared" si="44"/>
        <v>30000</v>
      </c>
      <c r="N141" s="57">
        <f t="shared" si="45"/>
        <v>37500</v>
      </c>
      <c r="O141" s="57">
        <f t="shared" si="48"/>
        <v>35700</v>
      </c>
      <c r="P141" s="41" t="s">
        <v>22</v>
      </c>
      <c r="Q141" s="59" t="s">
        <v>38</v>
      </c>
    </row>
    <row r="142" spans="1:17" ht="42.75" customHeight="1" x14ac:dyDescent="0.25">
      <c r="A142" s="179"/>
      <c r="B142" s="83"/>
      <c r="C142" s="83"/>
      <c r="D142" s="83"/>
      <c r="E142" s="83"/>
      <c r="F142" s="175"/>
      <c r="G142" s="83"/>
      <c r="H142" s="85">
        <v>323792</v>
      </c>
      <c r="I142" s="86" t="s">
        <v>230</v>
      </c>
      <c r="J142" s="180">
        <f>SUM(J143)</f>
        <v>5000</v>
      </c>
      <c r="K142" s="180">
        <f t="shared" ref="K142:O142" si="49">SUM(K143)</f>
        <v>0</v>
      </c>
      <c r="L142" s="180">
        <f t="shared" si="49"/>
        <v>0</v>
      </c>
      <c r="M142" s="180">
        <f t="shared" si="49"/>
        <v>5000</v>
      </c>
      <c r="N142" s="180">
        <f t="shared" si="49"/>
        <v>6250</v>
      </c>
      <c r="O142" s="180">
        <f t="shared" si="49"/>
        <v>6250</v>
      </c>
      <c r="P142" s="181"/>
      <c r="Q142" s="182"/>
    </row>
    <row r="143" spans="1:17" s="3" customFormat="1" ht="35.1" customHeight="1" x14ac:dyDescent="0.25">
      <c r="A143" s="183"/>
      <c r="B143" s="90" t="s">
        <v>231</v>
      </c>
      <c r="C143" s="90" t="s">
        <v>21</v>
      </c>
      <c r="D143" s="90" t="s">
        <v>53</v>
      </c>
      <c r="E143" s="90"/>
      <c r="F143" s="172"/>
      <c r="G143" s="90"/>
      <c r="H143" s="178"/>
      <c r="I143" s="55" t="s">
        <v>232</v>
      </c>
      <c r="J143" s="177">
        <v>5000</v>
      </c>
      <c r="K143" s="177">
        <v>0</v>
      </c>
      <c r="L143" s="177">
        <v>0</v>
      </c>
      <c r="M143" s="57">
        <f t="shared" si="44"/>
        <v>5000</v>
      </c>
      <c r="N143" s="57">
        <f t="shared" si="45"/>
        <v>6250</v>
      </c>
      <c r="O143" s="57">
        <f>M143*1.25</f>
        <v>6250</v>
      </c>
      <c r="P143" s="91" t="s">
        <v>22</v>
      </c>
      <c r="Q143" s="59"/>
    </row>
    <row r="144" spans="1:17" ht="35.1" customHeight="1" x14ac:dyDescent="0.25">
      <c r="A144" s="184"/>
      <c r="B144" s="185"/>
      <c r="C144" s="185"/>
      <c r="D144" s="185"/>
      <c r="E144" s="185"/>
      <c r="F144" s="186"/>
      <c r="G144" s="185"/>
      <c r="H144" s="85">
        <v>323795</v>
      </c>
      <c r="I144" s="86" t="s">
        <v>233</v>
      </c>
      <c r="J144" s="87">
        <f>J145</f>
        <v>4000</v>
      </c>
      <c r="K144" s="87">
        <f t="shared" ref="K144:O144" si="50">K145</f>
        <v>0</v>
      </c>
      <c r="L144" s="87">
        <f t="shared" si="50"/>
        <v>0</v>
      </c>
      <c r="M144" s="87">
        <f t="shared" si="50"/>
        <v>4000</v>
      </c>
      <c r="N144" s="87">
        <f t="shared" si="50"/>
        <v>5000</v>
      </c>
      <c r="O144" s="87">
        <f t="shared" si="50"/>
        <v>4000</v>
      </c>
      <c r="P144" s="187"/>
      <c r="Q144" s="188"/>
    </row>
    <row r="145" spans="1:17" ht="35.1" customHeight="1" x14ac:dyDescent="0.25">
      <c r="A145" s="189"/>
      <c r="B145" s="90" t="s">
        <v>234</v>
      </c>
      <c r="C145" s="90" t="s">
        <v>21</v>
      </c>
      <c r="D145" s="190" t="s">
        <v>22</v>
      </c>
      <c r="E145" s="190"/>
      <c r="F145" s="190"/>
      <c r="G145" s="190"/>
      <c r="H145" s="191"/>
      <c r="I145" s="55" t="s">
        <v>235</v>
      </c>
      <c r="J145" s="57">
        <v>4000</v>
      </c>
      <c r="K145" s="57">
        <v>0</v>
      </c>
      <c r="L145" s="57">
        <v>0</v>
      </c>
      <c r="M145" s="57">
        <f t="shared" si="44"/>
        <v>4000</v>
      </c>
      <c r="N145" s="57">
        <f t="shared" si="45"/>
        <v>5000</v>
      </c>
      <c r="O145" s="57">
        <f>M145</f>
        <v>4000</v>
      </c>
      <c r="P145" s="192" t="s">
        <v>22</v>
      </c>
      <c r="Q145" s="193"/>
    </row>
    <row r="146" spans="1:17" ht="35.1" customHeight="1" x14ac:dyDescent="0.25">
      <c r="A146" s="102"/>
      <c r="B146" s="83"/>
      <c r="C146" s="83"/>
      <c r="D146" s="83"/>
      <c r="E146" s="83"/>
      <c r="F146" s="83"/>
      <c r="G146" s="83"/>
      <c r="H146" s="85">
        <v>323796</v>
      </c>
      <c r="I146" s="86" t="s">
        <v>236</v>
      </c>
      <c r="J146" s="87">
        <f>SUM(J147:J149)</f>
        <v>21000</v>
      </c>
      <c r="K146" s="87">
        <f t="shared" ref="K146:O146" si="51">SUM(K147:K149)</f>
        <v>500</v>
      </c>
      <c r="L146" s="87">
        <f t="shared" si="51"/>
        <v>0</v>
      </c>
      <c r="M146" s="87">
        <f t="shared" si="51"/>
        <v>21500</v>
      </c>
      <c r="N146" s="87">
        <f t="shared" si="51"/>
        <v>26875</v>
      </c>
      <c r="O146" s="87">
        <f t="shared" si="51"/>
        <v>24175</v>
      </c>
      <c r="P146" s="97"/>
      <c r="Q146" s="174"/>
    </row>
    <row r="147" spans="1:17" ht="35.25" customHeight="1" x14ac:dyDescent="0.25">
      <c r="A147" s="118" t="s">
        <v>237</v>
      </c>
      <c r="B147" s="90" t="s">
        <v>238</v>
      </c>
      <c r="C147" s="90" t="s">
        <v>21</v>
      </c>
      <c r="D147" s="90" t="s">
        <v>22</v>
      </c>
      <c r="E147" s="90"/>
      <c r="F147" s="172"/>
      <c r="G147" s="90"/>
      <c r="H147" s="91"/>
      <c r="I147" s="55" t="s">
        <v>239</v>
      </c>
      <c r="J147" s="57">
        <v>7000</v>
      </c>
      <c r="K147" s="57">
        <v>500</v>
      </c>
      <c r="L147" s="57">
        <v>0</v>
      </c>
      <c r="M147" s="57">
        <f t="shared" si="44"/>
        <v>7500</v>
      </c>
      <c r="N147" s="57">
        <f t="shared" si="45"/>
        <v>9375</v>
      </c>
      <c r="O147" s="57">
        <f>M147*1.19</f>
        <v>8925</v>
      </c>
      <c r="P147" s="58" t="s">
        <v>22</v>
      </c>
      <c r="Q147" s="59"/>
    </row>
    <row r="148" spans="1:17" ht="37.5" customHeight="1" x14ac:dyDescent="0.25">
      <c r="A148" s="106"/>
      <c r="B148" s="90" t="s">
        <v>240</v>
      </c>
      <c r="C148" s="90" t="s">
        <v>21</v>
      </c>
      <c r="D148" s="90"/>
      <c r="E148" s="90"/>
      <c r="F148" s="172"/>
      <c r="G148" s="90"/>
      <c r="H148" s="91"/>
      <c r="I148" s="55" t="s">
        <v>241</v>
      </c>
      <c r="J148" s="57">
        <v>9000</v>
      </c>
      <c r="K148" s="57">
        <v>0</v>
      </c>
      <c r="L148" s="57">
        <v>0</v>
      </c>
      <c r="M148" s="57">
        <f t="shared" si="44"/>
        <v>9000</v>
      </c>
      <c r="N148" s="57">
        <f t="shared" si="45"/>
        <v>11250</v>
      </c>
      <c r="O148" s="57">
        <f>M148</f>
        <v>9000</v>
      </c>
      <c r="P148" s="58" t="s">
        <v>22</v>
      </c>
      <c r="Q148" s="59"/>
    </row>
    <row r="149" spans="1:17" ht="35.1" customHeight="1" x14ac:dyDescent="0.25">
      <c r="A149" s="106"/>
      <c r="B149" s="90" t="s">
        <v>238</v>
      </c>
      <c r="C149" s="90" t="s">
        <v>21</v>
      </c>
      <c r="D149" s="90"/>
      <c r="E149" s="90"/>
      <c r="F149" s="172"/>
      <c r="G149" s="90"/>
      <c r="H149" s="91"/>
      <c r="I149" s="55" t="s">
        <v>242</v>
      </c>
      <c r="J149" s="57">
        <v>5000</v>
      </c>
      <c r="K149" s="57">
        <v>0</v>
      </c>
      <c r="L149" s="57">
        <v>0</v>
      </c>
      <c r="M149" s="57">
        <f t="shared" si="44"/>
        <v>5000</v>
      </c>
      <c r="N149" s="57">
        <f t="shared" si="45"/>
        <v>6250</v>
      </c>
      <c r="O149" s="57">
        <f>M149*1.25</f>
        <v>6250</v>
      </c>
      <c r="P149" s="58" t="s">
        <v>22</v>
      </c>
      <c r="Q149" s="59"/>
    </row>
    <row r="150" spans="1:17" ht="34.5" customHeight="1" x14ac:dyDescent="0.25">
      <c r="A150" s="31"/>
      <c r="B150" s="32"/>
      <c r="C150" s="32"/>
      <c r="D150" s="32"/>
      <c r="E150" s="32"/>
      <c r="F150" s="32"/>
      <c r="G150" s="32"/>
      <c r="H150" s="33">
        <v>3238</v>
      </c>
      <c r="I150" s="34" t="s">
        <v>243</v>
      </c>
      <c r="J150" s="35">
        <f>J151+J160</f>
        <v>340500</v>
      </c>
      <c r="K150" s="35">
        <f t="shared" ref="K150:O150" si="52">K151+K160</f>
        <v>-15000</v>
      </c>
      <c r="L150" s="35">
        <f t="shared" si="52"/>
        <v>-16000</v>
      </c>
      <c r="M150" s="35">
        <f t="shared" si="52"/>
        <v>309500</v>
      </c>
      <c r="N150" s="35">
        <f t="shared" si="52"/>
        <v>386875</v>
      </c>
      <c r="O150" s="35">
        <f t="shared" si="52"/>
        <v>227572.5</v>
      </c>
      <c r="P150" s="36"/>
      <c r="Q150" s="101"/>
    </row>
    <row r="151" spans="1:17" ht="35.1" customHeight="1" x14ac:dyDescent="0.25">
      <c r="A151" s="109"/>
      <c r="B151" s="110"/>
      <c r="C151" s="110"/>
      <c r="D151" s="110"/>
      <c r="E151" s="110"/>
      <c r="F151" s="110"/>
      <c r="G151" s="110"/>
      <c r="H151" s="111">
        <v>32382</v>
      </c>
      <c r="I151" s="112" t="s">
        <v>244</v>
      </c>
      <c r="J151" s="113">
        <f>J152+J156+J157+J158+J159</f>
        <v>150500</v>
      </c>
      <c r="K151" s="113">
        <f t="shared" ref="K151:O151" si="53">K152+K156+K157+K158+K159</f>
        <v>0</v>
      </c>
      <c r="L151" s="113">
        <f t="shared" si="53"/>
        <v>-16000</v>
      </c>
      <c r="M151" s="113">
        <f t="shared" si="53"/>
        <v>134500</v>
      </c>
      <c r="N151" s="113">
        <f t="shared" si="53"/>
        <v>168125</v>
      </c>
      <c r="O151" s="113">
        <f t="shared" si="53"/>
        <v>120472.5</v>
      </c>
      <c r="P151" s="114"/>
      <c r="Q151" s="115"/>
    </row>
    <row r="152" spans="1:17" ht="35.1" customHeight="1" x14ac:dyDescent="0.25">
      <c r="A152" s="102" t="s">
        <v>245</v>
      </c>
      <c r="B152" s="85" t="s">
        <v>246</v>
      </c>
      <c r="C152" s="83" t="s">
        <v>33</v>
      </c>
      <c r="D152" s="83" t="s">
        <v>53</v>
      </c>
      <c r="E152" s="83" t="s">
        <v>34</v>
      </c>
      <c r="F152" s="175" t="s">
        <v>35</v>
      </c>
      <c r="G152" s="83" t="s">
        <v>36</v>
      </c>
      <c r="H152" s="85">
        <v>32382</v>
      </c>
      <c r="I152" s="86" t="s">
        <v>247</v>
      </c>
      <c r="J152" s="87">
        <f>SUM(J153:J155)</f>
        <v>54500</v>
      </c>
      <c r="K152" s="87">
        <f t="shared" ref="K152:O152" si="54">SUM(K153:K155)</f>
        <v>0</v>
      </c>
      <c r="L152" s="87">
        <f t="shared" si="54"/>
        <v>0</v>
      </c>
      <c r="M152" s="87">
        <f t="shared" si="54"/>
        <v>54500</v>
      </c>
      <c r="N152" s="87">
        <f t="shared" si="54"/>
        <v>68125</v>
      </c>
      <c r="O152" s="87">
        <f t="shared" si="54"/>
        <v>33822.5</v>
      </c>
      <c r="P152" s="97" t="s">
        <v>22</v>
      </c>
      <c r="Q152" s="103" t="s">
        <v>38</v>
      </c>
    </row>
    <row r="153" spans="1:17" ht="35.1" customHeight="1" x14ac:dyDescent="0.25">
      <c r="A153" s="38"/>
      <c r="B153" s="39"/>
      <c r="C153" s="39"/>
      <c r="D153" s="39"/>
      <c r="E153" s="39"/>
      <c r="F153" s="39"/>
      <c r="G153" s="39"/>
      <c r="H153" s="41">
        <v>32382</v>
      </c>
      <c r="I153" s="55" t="s">
        <v>248</v>
      </c>
      <c r="J153" s="57">
        <v>13300</v>
      </c>
      <c r="K153" s="57">
        <v>0</v>
      </c>
      <c r="L153" s="57">
        <v>0</v>
      </c>
      <c r="M153" s="43">
        <f t="shared" si="44"/>
        <v>13300</v>
      </c>
      <c r="N153" s="43">
        <f t="shared" si="45"/>
        <v>16625</v>
      </c>
      <c r="O153" s="43">
        <f>M153*1.25/2</f>
        <v>8312.5</v>
      </c>
      <c r="P153" s="58"/>
      <c r="Q153" s="59"/>
    </row>
    <row r="154" spans="1:17" ht="35.1" customHeight="1" x14ac:dyDescent="0.25">
      <c r="A154" s="38"/>
      <c r="B154" s="39"/>
      <c r="C154" s="39"/>
      <c r="D154" s="39"/>
      <c r="E154" s="39"/>
      <c r="F154" s="39"/>
      <c r="G154" s="39"/>
      <c r="H154" s="41">
        <v>32382</v>
      </c>
      <c r="I154" s="55" t="s">
        <v>249</v>
      </c>
      <c r="J154" s="57">
        <v>33200</v>
      </c>
      <c r="K154" s="57">
        <v>0</v>
      </c>
      <c r="L154" s="57">
        <v>0</v>
      </c>
      <c r="M154" s="43">
        <f t="shared" si="44"/>
        <v>33200</v>
      </c>
      <c r="N154" s="43">
        <f t="shared" si="45"/>
        <v>41500</v>
      </c>
      <c r="O154" s="43">
        <f>M154*1.25/2</f>
        <v>20750</v>
      </c>
      <c r="P154" s="58"/>
      <c r="Q154" s="59"/>
    </row>
    <row r="155" spans="1:17" ht="33.75" customHeight="1" x14ac:dyDescent="0.25">
      <c r="A155" s="38"/>
      <c r="B155" s="39"/>
      <c r="C155" s="39"/>
      <c r="D155" s="39"/>
      <c r="E155" s="39"/>
      <c r="F155" s="39"/>
      <c r="G155" s="39"/>
      <c r="H155" s="41">
        <v>32382</v>
      </c>
      <c r="I155" s="55" t="s">
        <v>250</v>
      </c>
      <c r="J155" s="57">
        <v>8000</v>
      </c>
      <c r="K155" s="57">
        <v>0</v>
      </c>
      <c r="L155" s="57">
        <v>0</v>
      </c>
      <c r="M155" s="43">
        <f t="shared" si="44"/>
        <v>8000</v>
      </c>
      <c r="N155" s="43">
        <f t="shared" si="45"/>
        <v>10000</v>
      </c>
      <c r="O155" s="43">
        <f>M155*1.19/2</f>
        <v>4760</v>
      </c>
      <c r="P155" s="58"/>
      <c r="Q155" s="59"/>
    </row>
    <row r="156" spans="1:17" ht="30.75" customHeight="1" x14ac:dyDescent="0.25">
      <c r="A156" s="102"/>
      <c r="B156" s="83" t="s">
        <v>251</v>
      </c>
      <c r="C156" s="83" t="s">
        <v>21</v>
      </c>
      <c r="D156" s="83" t="s">
        <v>22</v>
      </c>
      <c r="E156" s="83"/>
      <c r="F156" s="83"/>
      <c r="G156" s="83"/>
      <c r="H156" s="85">
        <v>32382</v>
      </c>
      <c r="I156" s="86" t="s">
        <v>252</v>
      </c>
      <c r="J156" s="87">
        <v>25000</v>
      </c>
      <c r="K156" s="87">
        <v>0</v>
      </c>
      <c r="L156" s="87">
        <v>0</v>
      </c>
      <c r="M156" s="87">
        <f t="shared" si="44"/>
        <v>25000</v>
      </c>
      <c r="N156" s="87">
        <f t="shared" si="45"/>
        <v>31250</v>
      </c>
      <c r="O156" s="87">
        <f>M156</f>
        <v>25000</v>
      </c>
      <c r="P156" s="97" t="s">
        <v>22</v>
      </c>
      <c r="Q156" s="103"/>
    </row>
    <row r="157" spans="1:17" ht="30.75" customHeight="1" x14ac:dyDescent="0.25">
      <c r="A157" s="102"/>
      <c r="B157" s="83" t="s">
        <v>253</v>
      </c>
      <c r="C157" s="83" t="s">
        <v>21</v>
      </c>
      <c r="D157" s="83" t="s">
        <v>22</v>
      </c>
      <c r="E157" s="83"/>
      <c r="F157" s="83"/>
      <c r="G157" s="83"/>
      <c r="H157" s="85">
        <v>32382</v>
      </c>
      <c r="I157" s="86" t="s">
        <v>254</v>
      </c>
      <c r="J157" s="87">
        <v>20000</v>
      </c>
      <c r="K157" s="87">
        <v>0</v>
      </c>
      <c r="L157" s="87">
        <v>0</v>
      </c>
      <c r="M157" s="87">
        <f t="shared" si="44"/>
        <v>20000</v>
      </c>
      <c r="N157" s="87">
        <f t="shared" si="45"/>
        <v>25000</v>
      </c>
      <c r="O157" s="87">
        <f>M157</f>
        <v>20000</v>
      </c>
      <c r="P157" s="97" t="s">
        <v>22</v>
      </c>
      <c r="Q157" s="103"/>
    </row>
    <row r="158" spans="1:17" ht="30.75" customHeight="1" x14ac:dyDescent="0.25">
      <c r="A158" s="102" t="s">
        <v>255</v>
      </c>
      <c r="B158" s="83" t="s">
        <v>256</v>
      </c>
      <c r="C158" s="83" t="s">
        <v>21</v>
      </c>
      <c r="D158" s="83" t="s">
        <v>22</v>
      </c>
      <c r="E158" s="83"/>
      <c r="F158" s="83"/>
      <c r="G158" s="83"/>
      <c r="H158" s="85">
        <v>32382</v>
      </c>
      <c r="I158" s="86" t="s">
        <v>257</v>
      </c>
      <c r="J158" s="87">
        <v>25000</v>
      </c>
      <c r="K158" s="87">
        <v>0</v>
      </c>
      <c r="L158" s="87">
        <v>0</v>
      </c>
      <c r="M158" s="87">
        <f t="shared" si="44"/>
        <v>25000</v>
      </c>
      <c r="N158" s="87">
        <f t="shared" si="45"/>
        <v>31250</v>
      </c>
      <c r="O158" s="87">
        <f>M158*1.19</f>
        <v>29750</v>
      </c>
      <c r="P158" s="97" t="s">
        <v>22</v>
      </c>
      <c r="Q158" s="103"/>
    </row>
    <row r="159" spans="1:17" ht="36" customHeight="1" x14ac:dyDescent="0.25">
      <c r="A159" s="102"/>
      <c r="B159" s="83" t="s">
        <v>258</v>
      </c>
      <c r="C159" s="83" t="s">
        <v>21</v>
      </c>
      <c r="D159" s="83" t="s">
        <v>22</v>
      </c>
      <c r="E159" s="83"/>
      <c r="F159" s="83"/>
      <c r="G159" s="83"/>
      <c r="H159" s="85">
        <v>32382</v>
      </c>
      <c r="I159" s="86" t="s">
        <v>259</v>
      </c>
      <c r="J159" s="87">
        <v>26000</v>
      </c>
      <c r="K159" s="87">
        <v>0</v>
      </c>
      <c r="L159" s="87">
        <v>-16000</v>
      </c>
      <c r="M159" s="87">
        <f t="shared" si="44"/>
        <v>10000</v>
      </c>
      <c r="N159" s="87">
        <f t="shared" si="45"/>
        <v>12500</v>
      </c>
      <c r="O159" s="87">
        <f>M159*1.19</f>
        <v>11900</v>
      </c>
      <c r="P159" s="97" t="s">
        <v>22</v>
      </c>
      <c r="Q159" s="103"/>
    </row>
    <row r="160" spans="1:17" ht="35.1" customHeight="1" x14ac:dyDescent="0.25">
      <c r="A160" s="109"/>
      <c r="B160" s="110"/>
      <c r="C160" s="110"/>
      <c r="D160" s="110"/>
      <c r="E160" s="110"/>
      <c r="F160" s="110"/>
      <c r="G160" s="110"/>
      <c r="H160" s="111">
        <v>32389</v>
      </c>
      <c r="I160" s="112" t="s">
        <v>260</v>
      </c>
      <c r="J160" s="194">
        <f>J161+J162</f>
        <v>190000</v>
      </c>
      <c r="K160" s="194">
        <f t="shared" ref="K160:O160" si="55">K161+K162</f>
        <v>-15000</v>
      </c>
      <c r="L160" s="194"/>
      <c r="M160" s="194">
        <f t="shared" si="44"/>
        <v>175000</v>
      </c>
      <c r="N160" s="194">
        <f t="shared" si="55"/>
        <v>218750</v>
      </c>
      <c r="O160" s="194">
        <f t="shared" si="55"/>
        <v>107100</v>
      </c>
      <c r="P160" s="114"/>
      <c r="Q160" s="115"/>
    </row>
    <row r="161" spans="1:17" ht="34.5" customHeight="1" x14ac:dyDescent="0.25">
      <c r="A161" s="102" t="s">
        <v>261</v>
      </c>
      <c r="B161" s="83" t="s">
        <v>262</v>
      </c>
      <c r="C161" s="83" t="s">
        <v>33</v>
      </c>
      <c r="D161" s="83" t="s">
        <v>53</v>
      </c>
      <c r="E161" s="83" t="s">
        <v>34</v>
      </c>
      <c r="F161" s="83" t="s">
        <v>100</v>
      </c>
      <c r="G161" s="83" t="s">
        <v>36</v>
      </c>
      <c r="H161" s="85"/>
      <c r="I161" s="86" t="s">
        <v>263</v>
      </c>
      <c r="J161" s="87">
        <v>190000</v>
      </c>
      <c r="K161" s="87">
        <v>-20000</v>
      </c>
      <c r="L161" s="87">
        <v>0</v>
      </c>
      <c r="M161" s="87">
        <f t="shared" si="44"/>
        <v>170000</v>
      </c>
      <c r="N161" s="87">
        <f t="shared" si="45"/>
        <v>212500</v>
      </c>
      <c r="O161" s="87">
        <f>M161*1.19/2</f>
        <v>101150</v>
      </c>
      <c r="P161" s="97" t="s">
        <v>22</v>
      </c>
      <c r="Q161" s="174" t="s">
        <v>38</v>
      </c>
    </row>
    <row r="162" spans="1:17" ht="30" x14ac:dyDescent="0.25">
      <c r="A162" s="244"/>
      <c r="B162" s="83">
        <v>72710000</v>
      </c>
      <c r="C162" s="83" t="s">
        <v>21</v>
      </c>
      <c r="D162" s="83" t="s">
        <v>22</v>
      </c>
      <c r="E162" s="83"/>
      <c r="F162" s="83"/>
      <c r="G162" s="83"/>
      <c r="H162" s="85"/>
      <c r="I162" s="86" t="s">
        <v>264</v>
      </c>
      <c r="J162" s="87">
        <v>0</v>
      </c>
      <c r="K162" s="87">
        <v>5000</v>
      </c>
      <c r="L162" s="87">
        <v>0</v>
      </c>
      <c r="M162" s="87">
        <f t="shared" si="44"/>
        <v>5000</v>
      </c>
      <c r="N162" s="87">
        <f t="shared" si="45"/>
        <v>6250</v>
      </c>
      <c r="O162" s="87">
        <f>M162*1.19</f>
        <v>5950</v>
      </c>
      <c r="P162" s="97" t="s">
        <v>22</v>
      </c>
      <c r="Q162" s="174"/>
    </row>
    <row r="163" spans="1:17" ht="32.25" customHeight="1" x14ac:dyDescent="0.25">
      <c r="A163" s="245"/>
      <c r="B163" s="32"/>
      <c r="C163" s="32"/>
      <c r="D163" s="32"/>
      <c r="E163" s="32"/>
      <c r="F163" s="158"/>
      <c r="G163" s="32"/>
      <c r="H163" s="33">
        <v>32391</v>
      </c>
      <c r="I163" s="34" t="s">
        <v>265</v>
      </c>
      <c r="J163" s="35">
        <f>J164+J167</f>
        <v>46000</v>
      </c>
      <c r="K163" s="35">
        <f t="shared" ref="K163:O163" si="56">K164+K167</f>
        <v>0</v>
      </c>
      <c r="L163" s="35">
        <f t="shared" si="56"/>
        <v>0</v>
      </c>
      <c r="M163" s="35">
        <f t="shared" si="56"/>
        <v>46000</v>
      </c>
      <c r="N163" s="35">
        <f t="shared" si="56"/>
        <v>57500</v>
      </c>
      <c r="O163" s="35">
        <f t="shared" si="56"/>
        <v>54740</v>
      </c>
      <c r="P163" s="36"/>
      <c r="Q163" s="37"/>
    </row>
    <row r="164" spans="1:17" ht="35.1" customHeight="1" x14ac:dyDescent="0.25">
      <c r="A164" s="102" t="s">
        <v>266</v>
      </c>
      <c r="B164" s="83" t="s">
        <v>267</v>
      </c>
      <c r="C164" s="83" t="s">
        <v>21</v>
      </c>
      <c r="D164" s="83" t="s">
        <v>53</v>
      </c>
      <c r="E164" s="83"/>
      <c r="F164" s="84"/>
      <c r="G164" s="83"/>
      <c r="H164" s="85">
        <v>32391</v>
      </c>
      <c r="I164" s="86" t="s">
        <v>268</v>
      </c>
      <c r="J164" s="87">
        <f>SUM(J165:J166)</f>
        <v>21000</v>
      </c>
      <c r="K164" s="87">
        <f t="shared" ref="K164:O164" si="57">SUM(K165:K166)</f>
        <v>0</v>
      </c>
      <c r="L164" s="87">
        <f t="shared" si="57"/>
        <v>0</v>
      </c>
      <c r="M164" s="87">
        <f t="shared" si="57"/>
        <v>21000</v>
      </c>
      <c r="N164" s="87">
        <f t="shared" si="57"/>
        <v>26250</v>
      </c>
      <c r="O164" s="87">
        <f t="shared" si="57"/>
        <v>24990</v>
      </c>
      <c r="P164" s="97" t="s">
        <v>22</v>
      </c>
      <c r="Q164" s="174"/>
    </row>
    <row r="165" spans="1:17" ht="35.1" customHeight="1" x14ac:dyDescent="0.25">
      <c r="A165" s="38"/>
      <c r="B165" s="39"/>
      <c r="C165" s="39"/>
      <c r="D165" s="39"/>
      <c r="E165" s="39"/>
      <c r="F165" s="39"/>
      <c r="G165" s="39"/>
      <c r="H165" s="41">
        <v>32391</v>
      </c>
      <c r="I165" s="42" t="s">
        <v>269</v>
      </c>
      <c r="J165" s="43">
        <v>11000</v>
      </c>
      <c r="K165" s="43">
        <v>-2000</v>
      </c>
      <c r="L165" s="43">
        <v>0</v>
      </c>
      <c r="M165" s="43">
        <f t="shared" si="44"/>
        <v>9000</v>
      </c>
      <c r="N165" s="43">
        <f t="shared" si="45"/>
        <v>11250</v>
      </c>
      <c r="O165" s="43">
        <f>M165*1.19</f>
        <v>10710</v>
      </c>
      <c r="P165" s="44"/>
      <c r="Q165" s="45"/>
    </row>
    <row r="166" spans="1:17" ht="35.1" customHeight="1" x14ac:dyDescent="0.25">
      <c r="A166" s="38"/>
      <c r="B166" s="39"/>
      <c r="C166" s="39"/>
      <c r="D166" s="39"/>
      <c r="E166" s="39"/>
      <c r="F166" s="39"/>
      <c r="G166" s="39"/>
      <c r="H166" s="41">
        <v>32391</v>
      </c>
      <c r="I166" s="42" t="s">
        <v>270</v>
      </c>
      <c r="J166" s="43">
        <v>10000</v>
      </c>
      <c r="K166" s="43">
        <v>2000</v>
      </c>
      <c r="L166" s="43">
        <v>0</v>
      </c>
      <c r="M166" s="43">
        <f t="shared" si="44"/>
        <v>12000</v>
      </c>
      <c r="N166" s="43">
        <f t="shared" si="45"/>
        <v>15000</v>
      </c>
      <c r="O166" s="43">
        <f>M166*1.19</f>
        <v>14280</v>
      </c>
      <c r="P166" s="44"/>
      <c r="Q166" s="45"/>
    </row>
    <row r="167" spans="1:17" ht="35.1" customHeight="1" x14ac:dyDescent="0.25">
      <c r="A167" s="102" t="s">
        <v>271</v>
      </c>
      <c r="B167" s="83" t="s">
        <v>272</v>
      </c>
      <c r="C167" s="83" t="s">
        <v>21</v>
      </c>
      <c r="D167" s="83" t="s">
        <v>22</v>
      </c>
      <c r="E167" s="83"/>
      <c r="F167" s="83"/>
      <c r="G167" s="83"/>
      <c r="H167" s="85">
        <v>32391</v>
      </c>
      <c r="I167" s="86" t="s">
        <v>273</v>
      </c>
      <c r="J167" s="87">
        <v>25000</v>
      </c>
      <c r="K167" s="87">
        <v>0</v>
      </c>
      <c r="L167" s="87">
        <v>0</v>
      </c>
      <c r="M167" s="87">
        <f t="shared" si="44"/>
        <v>25000</v>
      </c>
      <c r="N167" s="87">
        <f t="shared" si="45"/>
        <v>31250</v>
      </c>
      <c r="O167" s="87">
        <f>M167*1.19</f>
        <v>29750</v>
      </c>
      <c r="P167" s="97" t="s">
        <v>22</v>
      </c>
      <c r="Q167" s="103"/>
    </row>
    <row r="168" spans="1:17" ht="45.75" customHeight="1" x14ac:dyDescent="0.25">
      <c r="A168" s="31"/>
      <c r="B168" s="32"/>
      <c r="C168" s="32"/>
      <c r="D168" s="32"/>
      <c r="E168" s="32"/>
      <c r="F168" s="32"/>
      <c r="G168" s="32"/>
      <c r="H168" s="33">
        <v>32395</v>
      </c>
      <c r="I168" s="34" t="s">
        <v>274</v>
      </c>
      <c r="J168" s="35">
        <f>SUM(J169:J170)</f>
        <v>356000</v>
      </c>
      <c r="K168" s="35">
        <f t="shared" ref="K168:O168" si="58">SUM(K169:K170)</f>
        <v>0</v>
      </c>
      <c r="L168" s="35">
        <f t="shared" si="58"/>
        <v>0</v>
      </c>
      <c r="M168" s="35">
        <f t="shared" si="58"/>
        <v>356000</v>
      </c>
      <c r="N168" s="35">
        <f t="shared" si="58"/>
        <v>445000</v>
      </c>
      <c r="O168" s="35">
        <f t="shared" si="58"/>
        <v>221340</v>
      </c>
      <c r="P168" s="35"/>
      <c r="Q168" s="101"/>
    </row>
    <row r="169" spans="1:17" ht="35.1" customHeight="1" x14ac:dyDescent="0.25">
      <c r="A169" s="118" t="s">
        <v>275</v>
      </c>
      <c r="B169" s="90" t="s">
        <v>276</v>
      </c>
      <c r="C169" s="90" t="s">
        <v>33</v>
      </c>
      <c r="D169" s="90" t="s">
        <v>22</v>
      </c>
      <c r="E169" s="90" t="s">
        <v>34</v>
      </c>
      <c r="F169" s="90" t="s">
        <v>54</v>
      </c>
      <c r="G169" s="90" t="s">
        <v>36</v>
      </c>
      <c r="H169" s="91">
        <v>32395</v>
      </c>
      <c r="I169" s="55" t="s">
        <v>277</v>
      </c>
      <c r="J169" s="57">
        <v>340000</v>
      </c>
      <c r="K169" s="57">
        <v>0</v>
      </c>
      <c r="L169" s="57">
        <v>0</v>
      </c>
      <c r="M169" s="57">
        <v>340000</v>
      </c>
      <c r="N169" s="57">
        <f>M169*1.25</f>
        <v>425000</v>
      </c>
      <c r="O169" s="57">
        <f>M169*1.19/2</f>
        <v>202300</v>
      </c>
      <c r="P169" s="58" t="s">
        <v>22</v>
      </c>
      <c r="Q169" s="161" t="s">
        <v>38</v>
      </c>
    </row>
    <row r="170" spans="1:17" ht="35.1" customHeight="1" x14ac:dyDescent="0.25">
      <c r="A170" s="38"/>
      <c r="B170" s="39" t="s">
        <v>278</v>
      </c>
      <c r="C170" s="39" t="s">
        <v>21</v>
      </c>
      <c r="D170" s="39" t="s">
        <v>22</v>
      </c>
      <c r="E170" s="39"/>
      <c r="F170" s="39"/>
      <c r="G170" s="39"/>
      <c r="H170" s="41">
        <v>32395</v>
      </c>
      <c r="I170" s="42" t="s">
        <v>279</v>
      </c>
      <c r="J170" s="43">
        <v>16000</v>
      </c>
      <c r="K170" s="43">
        <v>0</v>
      </c>
      <c r="L170" s="43">
        <v>0</v>
      </c>
      <c r="M170" s="43">
        <v>16000</v>
      </c>
      <c r="N170" s="57">
        <f>M170*1.25</f>
        <v>20000</v>
      </c>
      <c r="O170" s="43">
        <f t="shared" ref="O170" si="59">M170*1.19</f>
        <v>19040</v>
      </c>
      <c r="P170" s="44" t="s">
        <v>22</v>
      </c>
      <c r="Q170" s="45"/>
    </row>
    <row r="171" spans="1:17" ht="35.1" customHeight="1" x14ac:dyDescent="0.25">
      <c r="A171" s="31"/>
      <c r="B171" s="32"/>
      <c r="C171" s="32"/>
      <c r="D171" s="32"/>
      <c r="E171" s="32"/>
      <c r="F171" s="32"/>
      <c r="G171" s="32"/>
      <c r="H171" s="33">
        <v>32399</v>
      </c>
      <c r="I171" s="34" t="s">
        <v>280</v>
      </c>
      <c r="J171" s="35">
        <f>SUM(J172:J177)</f>
        <v>67600</v>
      </c>
      <c r="K171" s="35">
        <f t="shared" ref="K171:O171" si="60">SUM(K172:K177)</f>
        <v>0</v>
      </c>
      <c r="L171" s="35">
        <f t="shared" si="60"/>
        <v>0</v>
      </c>
      <c r="M171" s="35">
        <f t="shared" si="60"/>
        <v>67600</v>
      </c>
      <c r="N171" s="35">
        <f t="shared" si="60"/>
        <v>84500</v>
      </c>
      <c r="O171" s="35">
        <f t="shared" si="60"/>
        <v>82022</v>
      </c>
      <c r="P171" s="36"/>
      <c r="Q171" s="101"/>
    </row>
    <row r="172" spans="1:17" ht="35.1" customHeight="1" x14ac:dyDescent="0.25">
      <c r="A172" s="38"/>
      <c r="B172" s="39" t="s">
        <v>281</v>
      </c>
      <c r="C172" s="39" t="s">
        <v>21</v>
      </c>
      <c r="D172" s="39" t="s">
        <v>22</v>
      </c>
      <c r="E172" s="39"/>
      <c r="F172" s="39"/>
      <c r="G172" s="39"/>
      <c r="H172" s="41">
        <v>323993</v>
      </c>
      <c r="I172" s="42" t="s">
        <v>282</v>
      </c>
      <c r="J172" s="43">
        <v>3500</v>
      </c>
      <c r="K172" s="43">
        <v>0</v>
      </c>
      <c r="L172" s="43">
        <v>0</v>
      </c>
      <c r="M172" s="43">
        <f t="shared" si="44"/>
        <v>3500</v>
      </c>
      <c r="N172" s="43">
        <f t="shared" si="45"/>
        <v>4375</v>
      </c>
      <c r="O172" s="43">
        <f>M172*1.25</f>
        <v>4375</v>
      </c>
      <c r="P172" s="44" t="s">
        <v>22</v>
      </c>
      <c r="Q172" s="45"/>
    </row>
    <row r="173" spans="1:17" ht="35.1" customHeight="1" x14ac:dyDescent="0.25">
      <c r="A173" s="38" t="s">
        <v>283</v>
      </c>
      <c r="B173" s="39" t="s">
        <v>20</v>
      </c>
      <c r="C173" s="39" t="s">
        <v>21</v>
      </c>
      <c r="D173" s="39" t="s">
        <v>22</v>
      </c>
      <c r="E173" s="39"/>
      <c r="F173" s="39"/>
      <c r="G173" s="39"/>
      <c r="H173" s="41">
        <v>323995</v>
      </c>
      <c r="I173" s="42" t="s">
        <v>284</v>
      </c>
      <c r="J173" s="43">
        <v>9000</v>
      </c>
      <c r="K173" s="43">
        <v>0</v>
      </c>
      <c r="L173" s="43">
        <v>0</v>
      </c>
      <c r="M173" s="43">
        <f t="shared" si="44"/>
        <v>9000</v>
      </c>
      <c r="N173" s="43">
        <f t="shared" si="45"/>
        <v>11250</v>
      </c>
      <c r="O173" s="43">
        <f>M173*1.19</f>
        <v>10710</v>
      </c>
      <c r="P173" s="44" t="s">
        <v>22</v>
      </c>
      <c r="Q173" s="45"/>
    </row>
    <row r="174" spans="1:17" ht="35.1" customHeight="1" x14ac:dyDescent="0.25">
      <c r="A174" s="38"/>
      <c r="B174" s="39" t="s">
        <v>285</v>
      </c>
      <c r="C174" s="39" t="s">
        <v>21</v>
      </c>
      <c r="D174" s="39" t="s">
        <v>22</v>
      </c>
      <c r="E174" s="39"/>
      <c r="F174" s="39"/>
      <c r="G174" s="39"/>
      <c r="H174" s="41">
        <v>32399</v>
      </c>
      <c r="I174" s="55" t="s">
        <v>286</v>
      </c>
      <c r="J174" s="43">
        <v>7300</v>
      </c>
      <c r="K174" s="43">
        <v>0</v>
      </c>
      <c r="L174" s="43">
        <v>0</v>
      </c>
      <c r="M174" s="43">
        <f t="shared" si="44"/>
        <v>7300</v>
      </c>
      <c r="N174" s="43">
        <f t="shared" si="45"/>
        <v>9125</v>
      </c>
      <c r="O174" s="43">
        <f>M174*1.19</f>
        <v>8687</v>
      </c>
      <c r="P174" s="44" t="s">
        <v>22</v>
      </c>
      <c r="Q174" s="45"/>
    </row>
    <row r="175" spans="1:17" ht="35.1" customHeight="1" x14ac:dyDescent="0.25">
      <c r="A175" s="38"/>
      <c r="B175" s="39" t="s">
        <v>287</v>
      </c>
      <c r="C175" s="39" t="s">
        <v>21</v>
      </c>
      <c r="D175" s="39" t="s">
        <v>53</v>
      </c>
      <c r="E175" s="39"/>
      <c r="F175" s="39"/>
      <c r="G175" s="39"/>
      <c r="H175" s="41">
        <v>32399</v>
      </c>
      <c r="I175" s="55" t="s">
        <v>288</v>
      </c>
      <c r="J175" s="43">
        <v>25000</v>
      </c>
      <c r="K175" s="43">
        <v>0</v>
      </c>
      <c r="L175" s="43">
        <v>0</v>
      </c>
      <c r="M175" s="43">
        <f t="shared" si="44"/>
        <v>25000</v>
      </c>
      <c r="N175" s="43">
        <f t="shared" si="45"/>
        <v>31250</v>
      </c>
      <c r="O175" s="43">
        <f>M175*1.19</f>
        <v>29750</v>
      </c>
      <c r="P175" s="44" t="s">
        <v>22</v>
      </c>
      <c r="Q175" s="45"/>
    </row>
    <row r="176" spans="1:17" ht="35.1" customHeight="1" x14ac:dyDescent="0.25">
      <c r="A176" s="38"/>
      <c r="B176" s="39" t="s">
        <v>289</v>
      </c>
      <c r="C176" s="39" t="s">
        <v>21</v>
      </c>
      <c r="D176" s="39" t="s">
        <v>22</v>
      </c>
      <c r="E176" s="39"/>
      <c r="F176" s="39"/>
      <c r="G176" s="39"/>
      <c r="H176" s="41">
        <v>32399</v>
      </c>
      <c r="I176" s="55" t="s">
        <v>290</v>
      </c>
      <c r="J176" s="43">
        <v>7800</v>
      </c>
      <c r="K176" s="43">
        <v>0</v>
      </c>
      <c r="L176" s="43">
        <v>0</v>
      </c>
      <c r="M176" s="43">
        <f t="shared" si="44"/>
        <v>7800</v>
      </c>
      <c r="N176" s="43">
        <f t="shared" si="45"/>
        <v>9750</v>
      </c>
      <c r="O176" s="43">
        <f>M176*1.25</f>
        <v>9750</v>
      </c>
      <c r="P176" s="44" t="s">
        <v>22</v>
      </c>
      <c r="Q176" s="45"/>
    </row>
    <row r="177" spans="1:17" ht="43.5" customHeight="1" x14ac:dyDescent="0.25">
      <c r="A177" s="38" t="s">
        <v>291</v>
      </c>
      <c r="B177" s="39" t="s">
        <v>292</v>
      </c>
      <c r="C177" s="39" t="s">
        <v>21</v>
      </c>
      <c r="D177" s="39" t="s">
        <v>22</v>
      </c>
      <c r="E177" s="39"/>
      <c r="F177" s="39"/>
      <c r="G177" s="39"/>
      <c r="H177" s="41">
        <v>32399</v>
      </c>
      <c r="I177" s="55" t="s">
        <v>293</v>
      </c>
      <c r="J177" s="43">
        <v>15000</v>
      </c>
      <c r="K177" s="43">
        <v>0</v>
      </c>
      <c r="L177" s="43">
        <v>0</v>
      </c>
      <c r="M177" s="43">
        <f t="shared" si="44"/>
        <v>15000</v>
      </c>
      <c r="N177" s="43">
        <f t="shared" si="45"/>
        <v>18750</v>
      </c>
      <c r="O177" s="43">
        <f>M177*1.25</f>
        <v>18750</v>
      </c>
      <c r="P177" s="44" t="s">
        <v>22</v>
      </c>
      <c r="Q177" s="45"/>
    </row>
    <row r="178" spans="1:17" ht="35.1" customHeight="1" x14ac:dyDescent="0.25">
      <c r="A178" s="31" t="s">
        <v>294</v>
      </c>
      <c r="B178" s="32" t="s">
        <v>295</v>
      </c>
      <c r="C178" s="32" t="s">
        <v>33</v>
      </c>
      <c r="D178" s="32" t="s">
        <v>22</v>
      </c>
      <c r="E178" s="32" t="s">
        <v>34</v>
      </c>
      <c r="F178" s="129" t="s">
        <v>100</v>
      </c>
      <c r="G178" s="32" t="s">
        <v>36</v>
      </c>
      <c r="H178" s="33">
        <v>3292</v>
      </c>
      <c r="I178" s="34" t="s">
        <v>296</v>
      </c>
      <c r="J178" s="35">
        <v>176000</v>
      </c>
      <c r="K178" s="35">
        <v>0</v>
      </c>
      <c r="L178" s="35">
        <v>0</v>
      </c>
      <c r="M178" s="35">
        <f>J178</f>
        <v>176000</v>
      </c>
      <c r="N178" s="35">
        <f>M178</f>
        <v>176000</v>
      </c>
      <c r="O178" s="35">
        <f>N178/2</f>
        <v>88000</v>
      </c>
      <c r="P178" s="36" t="s">
        <v>22</v>
      </c>
      <c r="Q178" s="101" t="s">
        <v>38</v>
      </c>
    </row>
    <row r="179" spans="1:17" ht="30" x14ac:dyDescent="0.25">
      <c r="A179" s="31"/>
      <c r="B179" s="32"/>
      <c r="C179" s="32"/>
      <c r="D179" s="32"/>
      <c r="E179" s="32"/>
      <c r="F179" s="32"/>
      <c r="G179" s="32"/>
      <c r="H179" s="33">
        <v>32513</v>
      </c>
      <c r="I179" s="34" t="s">
        <v>297</v>
      </c>
      <c r="J179" s="35">
        <f>J180+J202+J207+J236+J239+J240+J241+J242+J243+J244+J249+J253+J254+J255+J257+J259</f>
        <v>1205200</v>
      </c>
      <c r="K179" s="35">
        <f t="shared" ref="K179:O179" si="61">K180+K202+K207+K236+K239+K240+K241+K242+K243+K244+K249+K253+K254+K255+K257+K259</f>
        <v>99000</v>
      </c>
      <c r="L179" s="35">
        <f t="shared" si="61"/>
        <v>90000</v>
      </c>
      <c r="M179" s="35">
        <f t="shared" si="61"/>
        <v>1394200</v>
      </c>
      <c r="N179" s="35">
        <f t="shared" si="61"/>
        <v>1709610</v>
      </c>
      <c r="O179" s="35">
        <f t="shared" si="61"/>
        <v>1210672.5</v>
      </c>
      <c r="P179" s="36"/>
      <c r="Q179" s="37"/>
    </row>
    <row r="180" spans="1:17" ht="35.1" customHeight="1" x14ac:dyDescent="0.25">
      <c r="A180" s="109" t="s">
        <v>298</v>
      </c>
      <c r="B180" s="110" t="s">
        <v>299</v>
      </c>
      <c r="C180" s="110" t="s">
        <v>33</v>
      </c>
      <c r="D180" s="110" t="s">
        <v>53</v>
      </c>
      <c r="E180" s="110" t="s">
        <v>77</v>
      </c>
      <c r="F180" s="133" t="s">
        <v>54</v>
      </c>
      <c r="G180" s="110" t="s">
        <v>78</v>
      </c>
      <c r="H180" s="111">
        <v>3251302</v>
      </c>
      <c r="I180" s="195" t="s">
        <v>300</v>
      </c>
      <c r="J180" s="113">
        <f>SUM(J181:J201)</f>
        <v>165700</v>
      </c>
      <c r="K180" s="113">
        <f t="shared" ref="K180:O180" si="62">SUM(K181:K201)</f>
        <v>0</v>
      </c>
      <c r="L180" s="113">
        <f t="shared" si="62"/>
        <v>0</v>
      </c>
      <c r="M180" s="113">
        <f t="shared" si="62"/>
        <v>165700</v>
      </c>
      <c r="N180" s="113">
        <f t="shared" si="62"/>
        <v>173985</v>
      </c>
      <c r="O180" s="113">
        <f t="shared" si="62"/>
        <v>173985</v>
      </c>
      <c r="P180" s="114" t="s">
        <v>22</v>
      </c>
      <c r="Q180" s="115" t="s">
        <v>38</v>
      </c>
    </row>
    <row r="181" spans="1:17" ht="35.1" customHeight="1" x14ac:dyDescent="0.25">
      <c r="A181" s="38"/>
      <c r="B181" s="39"/>
      <c r="C181" s="39"/>
      <c r="D181" s="39"/>
      <c r="E181" s="39"/>
      <c r="F181" s="39"/>
      <c r="G181" s="39"/>
      <c r="H181" s="41"/>
      <c r="I181" s="42" t="s">
        <v>301</v>
      </c>
      <c r="J181" s="43">
        <v>35000</v>
      </c>
      <c r="K181" s="43">
        <v>0</v>
      </c>
      <c r="L181" s="43">
        <v>0</v>
      </c>
      <c r="M181" s="57">
        <f t="shared" si="44"/>
        <v>35000</v>
      </c>
      <c r="N181" s="57">
        <f>M181*1.05</f>
        <v>36750</v>
      </c>
      <c r="O181" s="57">
        <f>M181*1.05</f>
        <v>36750</v>
      </c>
      <c r="P181" s="44"/>
      <c r="Q181" s="45"/>
    </row>
    <row r="182" spans="1:17" ht="35.1" customHeight="1" x14ac:dyDescent="0.25">
      <c r="A182" s="38"/>
      <c r="B182" s="39"/>
      <c r="C182" s="39"/>
      <c r="D182" s="39"/>
      <c r="E182" s="39"/>
      <c r="F182" s="39"/>
      <c r="G182" s="39"/>
      <c r="H182" s="41"/>
      <c r="I182" s="42" t="s">
        <v>302</v>
      </c>
      <c r="J182" s="43">
        <v>300</v>
      </c>
      <c r="K182" s="43">
        <v>0</v>
      </c>
      <c r="L182" s="43">
        <v>0</v>
      </c>
      <c r="M182" s="57">
        <f t="shared" si="44"/>
        <v>300</v>
      </c>
      <c r="N182" s="57">
        <f t="shared" ref="N182:N201" si="63">M182*1.05</f>
        <v>315</v>
      </c>
      <c r="O182" s="57">
        <f t="shared" ref="O182:O201" si="64">M182*1.05</f>
        <v>315</v>
      </c>
      <c r="P182" s="44"/>
      <c r="Q182" s="45"/>
    </row>
    <row r="183" spans="1:17" ht="35.1" customHeight="1" x14ac:dyDescent="0.25">
      <c r="A183" s="38"/>
      <c r="B183" s="39"/>
      <c r="C183" s="39"/>
      <c r="D183" s="39"/>
      <c r="E183" s="39"/>
      <c r="F183" s="39"/>
      <c r="G183" s="39"/>
      <c r="H183" s="41"/>
      <c r="I183" s="42" t="s">
        <v>303</v>
      </c>
      <c r="J183" s="43">
        <v>2900</v>
      </c>
      <c r="K183" s="43">
        <v>0</v>
      </c>
      <c r="L183" s="43">
        <v>0</v>
      </c>
      <c r="M183" s="57">
        <f t="shared" si="44"/>
        <v>2900</v>
      </c>
      <c r="N183" s="57">
        <f t="shared" si="63"/>
        <v>3045</v>
      </c>
      <c r="O183" s="57">
        <f t="shared" si="64"/>
        <v>3045</v>
      </c>
      <c r="P183" s="44"/>
      <c r="Q183" s="45"/>
    </row>
    <row r="184" spans="1:17" ht="35.1" customHeight="1" x14ac:dyDescent="0.25">
      <c r="A184" s="38"/>
      <c r="B184" s="39"/>
      <c r="C184" s="39"/>
      <c r="D184" s="39"/>
      <c r="E184" s="39"/>
      <c r="F184" s="39"/>
      <c r="G184" s="39"/>
      <c r="H184" s="41"/>
      <c r="I184" s="42" t="s">
        <v>304</v>
      </c>
      <c r="J184" s="43">
        <v>22000</v>
      </c>
      <c r="K184" s="43">
        <v>0</v>
      </c>
      <c r="L184" s="43">
        <v>0</v>
      </c>
      <c r="M184" s="57">
        <f t="shared" si="44"/>
        <v>22000</v>
      </c>
      <c r="N184" s="57">
        <f t="shared" si="63"/>
        <v>23100</v>
      </c>
      <c r="O184" s="57">
        <f t="shared" si="64"/>
        <v>23100</v>
      </c>
      <c r="P184" s="44"/>
      <c r="Q184" s="45"/>
    </row>
    <row r="185" spans="1:17" ht="35.1" customHeight="1" x14ac:dyDescent="0.25">
      <c r="A185" s="38"/>
      <c r="B185" s="39"/>
      <c r="C185" s="39"/>
      <c r="D185" s="39"/>
      <c r="E185" s="39"/>
      <c r="F185" s="39"/>
      <c r="G185" s="39"/>
      <c r="H185" s="41"/>
      <c r="I185" s="42" t="s">
        <v>305</v>
      </c>
      <c r="J185" s="43">
        <v>33000</v>
      </c>
      <c r="K185" s="43">
        <v>0</v>
      </c>
      <c r="L185" s="43">
        <v>0</v>
      </c>
      <c r="M185" s="57">
        <f t="shared" si="44"/>
        <v>33000</v>
      </c>
      <c r="N185" s="57">
        <f t="shared" si="63"/>
        <v>34650</v>
      </c>
      <c r="O185" s="57">
        <f t="shared" si="64"/>
        <v>34650</v>
      </c>
      <c r="P185" s="44"/>
      <c r="Q185" s="45"/>
    </row>
    <row r="186" spans="1:17" ht="35.1" customHeight="1" x14ac:dyDescent="0.25">
      <c r="A186" s="38"/>
      <c r="B186" s="39"/>
      <c r="C186" s="39"/>
      <c r="D186" s="39"/>
      <c r="E186" s="39"/>
      <c r="F186" s="39"/>
      <c r="G186" s="39"/>
      <c r="H186" s="41"/>
      <c r="I186" s="42" t="s">
        <v>306</v>
      </c>
      <c r="J186" s="43">
        <v>25500</v>
      </c>
      <c r="K186" s="43">
        <v>0</v>
      </c>
      <c r="L186" s="43">
        <v>0</v>
      </c>
      <c r="M186" s="57">
        <f t="shared" si="44"/>
        <v>25500</v>
      </c>
      <c r="N186" s="57">
        <f t="shared" si="63"/>
        <v>26775</v>
      </c>
      <c r="O186" s="57">
        <f t="shared" si="64"/>
        <v>26775</v>
      </c>
      <c r="P186" s="44"/>
      <c r="Q186" s="45"/>
    </row>
    <row r="187" spans="1:17" ht="35.1" customHeight="1" x14ac:dyDescent="0.25">
      <c r="A187" s="38"/>
      <c r="B187" s="39"/>
      <c r="C187" s="39"/>
      <c r="D187" s="39"/>
      <c r="E187" s="39"/>
      <c r="F187" s="39"/>
      <c r="G187" s="39"/>
      <c r="H187" s="41"/>
      <c r="I187" s="42" t="s">
        <v>307</v>
      </c>
      <c r="J187" s="43">
        <v>400</v>
      </c>
      <c r="K187" s="43">
        <v>0</v>
      </c>
      <c r="L187" s="43">
        <v>0</v>
      </c>
      <c r="M187" s="57">
        <f t="shared" si="44"/>
        <v>400</v>
      </c>
      <c r="N187" s="57">
        <f t="shared" si="63"/>
        <v>420</v>
      </c>
      <c r="O187" s="57">
        <f t="shared" si="64"/>
        <v>420</v>
      </c>
      <c r="P187" s="44"/>
      <c r="Q187" s="45"/>
    </row>
    <row r="188" spans="1:17" ht="35.1" customHeight="1" x14ac:dyDescent="0.25">
      <c r="A188" s="38"/>
      <c r="B188" s="39"/>
      <c r="C188" s="39"/>
      <c r="D188" s="39"/>
      <c r="E188" s="39"/>
      <c r="F188" s="39"/>
      <c r="G188" s="39"/>
      <c r="H188" s="41"/>
      <c r="I188" s="42" t="s">
        <v>308</v>
      </c>
      <c r="J188" s="43">
        <v>1500</v>
      </c>
      <c r="K188" s="43">
        <v>0</v>
      </c>
      <c r="L188" s="43">
        <v>0</v>
      </c>
      <c r="M188" s="57">
        <f t="shared" si="44"/>
        <v>1500</v>
      </c>
      <c r="N188" s="57">
        <f t="shared" si="63"/>
        <v>1575</v>
      </c>
      <c r="O188" s="57">
        <f t="shared" si="64"/>
        <v>1575</v>
      </c>
      <c r="P188" s="44"/>
      <c r="Q188" s="45"/>
    </row>
    <row r="189" spans="1:17" ht="35.1" customHeight="1" x14ac:dyDescent="0.25">
      <c r="A189" s="38"/>
      <c r="B189" s="39"/>
      <c r="C189" s="39"/>
      <c r="D189" s="39"/>
      <c r="E189" s="39"/>
      <c r="F189" s="39"/>
      <c r="G189" s="39"/>
      <c r="H189" s="41"/>
      <c r="I189" s="42" t="s">
        <v>309</v>
      </c>
      <c r="J189" s="43">
        <v>6500</v>
      </c>
      <c r="K189" s="43">
        <v>0</v>
      </c>
      <c r="L189" s="43">
        <v>0</v>
      </c>
      <c r="M189" s="57">
        <f t="shared" si="44"/>
        <v>6500</v>
      </c>
      <c r="N189" s="57">
        <f t="shared" si="63"/>
        <v>6825</v>
      </c>
      <c r="O189" s="57">
        <f t="shared" si="64"/>
        <v>6825</v>
      </c>
      <c r="P189" s="44"/>
      <c r="Q189" s="45"/>
    </row>
    <row r="190" spans="1:17" ht="35.1" customHeight="1" x14ac:dyDescent="0.25">
      <c r="A190" s="38"/>
      <c r="B190" s="39"/>
      <c r="C190" s="39"/>
      <c r="D190" s="39"/>
      <c r="E190" s="39"/>
      <c r="F190" s="39"/>
      <c r="G190" s="39"/>
      <c r="H190" s="41"/>
      <c r="I190" s="42" t="s">
        <v>310</v>
      </c>
      <c r="J190" s="43">
        <v>10300</v>
      </c>
      <c r="K190" s="43">
        <v>0</v>
      </c>
      <c r="L190" s="43">
        <v>0</v>
      </c>
      <c r="M190" s="57">
        <f t="shared" si="44"/>
        <v>10300</v>
      </c>
      <c r="N190" s="57">
        <f t="shared" si="63"/>
        <v>10815</v>
      </c>
      <c r="O190" s="57">
        <f t="shared" si="64"/>
        <v>10815</v>
      </c>
      <c r="P190" s="44"/>
      <c r="Q190" s="45"/>
    </row>
    <row r="191" spans="1:17" ht="35.1" customHeight="1" x14ac:dyDescent="0.25">
      <c r="A191" s="38"/>
      <c r="B191" s="39"/>
      <c r="C191" s="39"/>
      <c r="D191" s="39"/>
      <c r="E191" s="39"/>
      <c r="F191" s="39"/>
      <c r="G191" s="39"/>
      <c r="H191" s="41"/>
      <c r="I191" s="42" t="s">
        <v>311</v>
      </c>
      <c r="J191" s="43">
        <v>800</v>
      </c>
      <c r="K191" s="43">
        <v>0</v>
      </c>
      <c r="L191" s="43">
        <v>0</v>
      </c>
      <c r="M191" s="57">
        <f t="shared" si="44"/>
        <v>800</v>
      </c>
      <c r="N191" s="57">
        <f t="shared" si="63"/>
        <v>840</v>
      </c>
      <c r="O191" s="57">
        <f t="shared" si="64"/>
        <v>840</v>
      </c>
      <c r="P191" s="44"/>
      <c r="Q191" s="45"/>
    </row>
    <row r="192" spans="1:17" ht="35.1" customHeight="1" x14ac:dyDescent="0.25">
      <c r="A192" s="38"/>
      <c r="B192" s="39"/>
      <c r="C192" s="39"/>
      <c r="D192" s="39"/>
      <c r="E192" s="39"/>
      <c r="F192" s="39"/>
      <c r="G192" s="39"/>
      <c r="H192" s="41"/>
      <c r="I192" s="42" t="s">
        <v>312</v>
      </c>
      <c r="J192" s="43">
        <v>600</v>
      </c>
      <c r="K192" s="43">
        <v>0</v>
      </c>
      <c r="L192" s="43">
        <v>0</v>
      </c>
      <c r="M192" s="57">
        <f t="shared" si="44"/>
        <v>600</v>
      </c>
      <c r="N192" s="57">
        <f t="shared" si="63"/>
        <v>630</v>
      </c>
      <c r="O192" s="57">
        <f t="shared" si="64"/>
        <v>630</v>
      </c>
      <c r="P192" s="44"/>
      <c r="Q192" s="45"/>
    </row>
    <row r="193" spans="1:17" ht="35.1" customHeight="1" x14ac:dyDescent="0.25">
      <c r="A193" s="38"/>
      <c r="B193" s="39"/>
      <c r="C193" s="39"/>
      <c r="D193" s="39"/>
      <c r="E193" s="39"/>
      <c r="F193" s="39"/>
      <c r="G193" s="39"/>
      <c r="H193" s="41"/>
      <c r="I193" s="42" t="s">
        <v>313</v>
      </c>
      <c r="J193" s="43">
        <v>14500</v>
      </c>
      <c r="K193" s="43">
        <v>0</v>
      </c>
      <c r="L193" s="43">
        <v>0</v>
      </c>
      <c r="M193" s="57">
        <f t="shared" si="44"/>
        <v>14500</v>
      </c>
      <c r="N193" s="57">
        <f t="shared" si="63"/>
        <v>15225</v>
      </c>
      <c r="O193" s="57">
        <f t="shared" si="64"/>
        <v>15225</v>
      </c>
      <c r="P193" s="44"/>
      <c r="Q193" s="45"/>
    </row>
    <row r="194" spans="1:17" ht="35.1" customHeight="1" x14ac:dyDescent="0.25">
      <c r="A194" s="38"/>
      <c r="B194" s="39"/>
      <c r="C194" s="39"/>
      <c r="D194" s="39"/>
      <c r="E194" s="39"/>
      <c r="F194" s="39"/>
      <c r="G194" s="39"/>
      <c r="H194" s="41"/>
      <c r="I194" s="117" t="s">
        <v>314</v>
      </c>
      <c r="J194" s="43">
        <v>200</v>
      </c>
      <c r="K194" s="43">
        <v>0</v>
      </c>
      <c r="L194" s="43">
        <v>0</v>
      </c>
      <c r="M194" s="57">
        <f t="shared" si="44"/>
        <v>200</v>
      </c>
      <c r="N194" s="57">
        <f t="shared" si="63"/>
        <v>210</v>
      </c>
      <c r="O194" s="57">
        <f t="shared" si="64"/>
        <v>210</v>
      </c>
      <c r="P194" s="44"/>
      <c r="Q194" s="45"/>
    </row>
    <row r="195" spans="1:17" ht="35.1" customHeight="1" x14ac:dyDescent="0.25">
      <c r="A195" s="38"/>
      <c r="B195" s="39"/>
      <c r="C195" s="39"/>
      <c r="D195" s="39"/>
      <c r="E195" s="39"/>
      <c r="F195" s="39"/>
      <c r="G195" s="39"/>
      <c r="H195" s="41"/>
      <c r="I195" s="42" t="s">
        <v>315</v>
      </c>
      <c r="J195" s="43">
        <v>300</v>
      </c>
      <c r="K195" s="43">
        <v>0</v>
      </c>
      <c r="L195" s="43">
        <v>0</v>
      </c>
      <c r="M195" s="57">
        <f t="shared" si="44"/>
        <v>300</v>
      </c>
      <c r="N195" s="57">
        <f t="shared" si="63"/>
        <v>315</v>
      </c>
      <c r="O195" s="57">
        <f t="shared" si="64"/>
        <v>315</v>
      </c>
      <c r="P195" s="44"/>
      <c r="Q195" s="45"/>
    </row>
    <row r="196" spans="1:17" ht="35.1" customHeight="1" x14ac:dyDescent="0.25">
      <c r="A196" s="38"/>
      <c r="B196" s="39"/>
      <c r="C196" s="39"/>
      <c r="D196" s="39"/>
      <c r="E196" s="39"/>
      <c r="F196" s="39"/>
      <c r="G196" s="39"/>
      <c r="H196" s="41"/>
      <c r="I196" s="42" t="s">
        <v>316</v>
      </c>
      <c r="J196" s="43">
        <v>400</v>
      </c>
      <c r="K196" s="43">
        <v>0</v>
      </c>
      <c r="L196" s="43">
        <v>0</v>
      </c>
      <c r="M196" s="57">
        <f t="shared" si="44"/>
        <v>400</v>
      </c>
      <c r="N196" s="57">
        <f t="shared" si="63"/>
        <v>420</v>
      </c>
      <c r="O196" s="57">
        <f t="shared" si="64"/>
        <v>420</v>
      </c>
      <c r="P196" s="44"/>
      <c r="Q196" s="45"/>
    </row>
    <row r="197" spans="1:17" ht="35.1" customHeight="1" x14ac:dyDescent="0.25">
      <c r="A197" s="38"/>
      <c r="B197" s="39"/>
      <c r="C197" s="39"/>
      <c r="D197" s="39"/>
      <c r="E197" s="39"/>
      <c r="F197" s="39"/>
      <c r="G197" s="39"/>
      <c r="H197" s="41"/>
      <c r="I197" s="42" t="s">
        <v>317</v>
      </c>
      <c r="J197" s="43">
        <v>500</v>
      </c>
      <c r="K197" s="43">
        <v>0</v>
      </c>
      <c r="L197" s="43">
        <v>0</v>
      </c>
      <c r="M197" s="57">
        <f t="shared" si="44"/>
        <v>500</v>
      </c>
      <c r="N197" s="57">
        <f t="shared" si="63"/>
        <v>525</v>
      </c>
      <c r="O197" s="57">
        <f t="shared" si="64"/>
        <v>525</v>
      </c>
      <c r="P197" s="44"/>
      <c r="Q197" s="45"/>
    </row>
    <row r="198" spans="1:17" ht="35.1" customHeight="1" x14ac:dyDescent="0.25">
      <c r="A198" s="38"/>
      <c r="B198" s="39"/>
      <c r="C198" s="39"/>
      <c r="D198" s="39"/>
      <c r="E198" s="39"/>
      <c r="F198" s="39"/>
      <c r="G198" s="39"/>
      <c r="H198" s="41"/>
      <c r="I198" s="55" t="s">
        <v>318</v>
      </c>
      <c r="J198" s="43">
        <v>1100</v>
      </c>
      <c r="K198" s="43">
        <v>0</v>
      </c>
      <c r="L198" s="43">
        <v>0</v>
      </c>
      <c r="M198" s="57">
        <f t="shared" ref="M198:M261" si="65">SUM(J198:L198)</f>
        <v>1100</v>
      </c>
      <c r="N198" s="57">
        <f t="shared" si="63"/>
        <v>1155</v>
      </c>
      <c r="O198" s="57">
        <f t="shared" si="64"/>
        <v>1155</v>
      </c>
      <c r="P198" s="44"/>
      <c r="Q198" s="45"/>
    </row>
    <row r="199" spans="1:17" ht="35.1" customHeight="1" x14ac:dyDescent="0.25">
      <c r="A199" s="38"/>
      <c r="B199" s="39"/>
      <c r="C199" s="39"/>
      <c r="D199" s="39"/>
      <c r="E199" s="39"/>
      <c r="F199" s="39"/>
      <c r="G199" s="39"/>
      <c r="H199" s="41"/>
      <c r="I199" s="55" t="s">
        <v>319</v>
      </c>
      <c r="J199" s="43">
        <v>2300</v>
      </c>
      <c r="K199" s="43">
        <v>0</v>
      </c>
      <c r="L199" s="43">
        <v>0</v>
      </c>
      <c r="M199" s="57">
        <f t="shared" si="65"/>
        <v>2300</v>
      </c>
      <c r="N199" s="57">
        <f t="shared" si="63"/>
        <v>2415</v>
      </c>
      <c r="O199" s="57">
        <f t="shared" si="64"/>
        <v>2415</v>
      </c>
      <c r="P199" s="44"/>
      <c r="Q199" s="45"/>
    </row>
    <row r="200" spans="1:17" ht="35.1" customHeight="1" x14ac:dyDescent="0.25">
      <c r="A200" s="38"/>
      <c r="B200" s="39"/>
      <c r="C200" s="39"/>
      <c r="D200" s="39"/>
      <c r="E200" s="39"/>
      <c r="F200" s="39"/>
      <c r="G200" s="39"/>
      <c r="H200" s="41"/>
      <c r="I200" s="55" t="s">
        <v>320</v>
      </c>
      <c r="J200" s="43">
        <v>6000</v>
      </c>
      <c r="K200" s="43">
        <v>0</v>
      </c>
      <c r="L200" s="43">
        <v>0</v>
      </c>
      <c r="M200" s="57">
        <f t="shared" si="65"/>
        <v>6000</v>
      </c>
      <c r="N200" s="57">
        <f t="shared" si="63"/>
        <v>6300</v>
      </c>
      <c r="O200" s="57">
        <f t="shared" si="64"/>
        <v>6300</v>
      </c>
      <c r="P200" s="44"/>
      <c r="Q200" s="45"/>
    </row>
    <row r="201" spans="1:17" ht="43.5" customHeight="1" x14ac:dyDescent="0.25">
      <c r="A201" s="38"/>
      <c r="B201" s="39"/>
      <c r="C201" s="39"/>
      <c r="D201" s="39"/>
      <c r="E201" s="39"/>
      <c r="F201" s="39"/>
      <c r="G201" s="39"/>
      <c r="H201" s="41"/>
      <c r="I201" s="55" t="s">
        <v>321</v>
      </c>
      <c r="J201" s="43">
        <v>1600</v>
      </c>
      <c r="K201" s="43">
        <v>0</v>
      </c>
      <c r="L201" s="43">
        <v>0</v>
      </c>
      <c r="M201" s="57">
        <f t="shared" si="65"/>
        <v>1600</v>
      </c>
      <c r="N201" s="57">
        <f t="shared" si="63"/>
        <v>1680</v>
      </c>
      <c r="O201" s="57">
        <f t="shared" si="64"/>
        <v>1680</v>
      </c>
      <c r="P201" s="44"/>
      <c r="Q201" s="45"/>
    </row>
    <row r="202" spans="1:17" ht="35.1" customHeight="1" x14ac:dyDescent="0.25">
      <c r="A202" s="109" t="s">
        <v>322</v>
      </c>
      <c r="B202" s="110" t="s">
        <v>323</v>
      </c>
      <c r="C202" s="110" t="s">
        <v>33</v>
      </c>
      <c r="D202" s="110" t="s">
        <v>53</v>
      </c>
      <c r="E202" s="110" t="s">
        <v>34</v>
      </c>
      <c r="F202" s="110" t="s">
        <v>222</v>
      </c>
      <c r="G202" s="110" t="s">
        <v>36</v>
      </c>
      <c r="H202" s="111">
        <v>3251303</v>
      </c>
      <c r="I202" s="195" t="s">
        <v>324</v>
      </c>
      <c r="J202" s="113">
        <f>SUM(J203:J206)</f>
        <v>92000</v>
      </c>
      <c r="K202" s="113">
        <f t="shared" ref="K202:O202" si="66">SUM(K203:K206)</f>
        <v>0</v>
      </c>
      <c r="L202" s="113">
        <f t="shared" si="66"/>
        <v>0</v>
      </c>
      <c r="M202" s="113">
        <f t="shared" si="66"/>
        <v>92000</v>
      </c>
      <c r="N202" s="113">
        <f t="shared" si="66"/>
        <v>115000</v>
      </c>
      <c r="O202" s="113">
        <f t="shared" si="66"/>
        <v>46000</v>
      </c>
      <c r="P202" s="114" t="s">
        <v>22</v>
      </c>
      <c r="Q202" s="115" t="s">
        <v>38</v>
      </c>
    </row>
    <row r="203" spans="1:17" ht="35.1" customHeight="1" x14ac:dyDescent="0.25">
      <c r="A203" s="38"/>
      <c r="B203" s="39"/>
      <c r="C203" s="39"/>
      <c r="D203" s="39"/>
      <c r="E203" s="39"/>
      <c r="F203" s="39"/>
      <c r="G203" s="39"/>
      <c r="H203" s="41"/>
      <c r="I203" s="55" t="s">
        <v>325</v>
      </c>
      <c r="J203" s="43">
        <v>40000</v>
      </c>
      <c r="K203" s="43">
        <v>0</v>
      </c>
      <c r="L203" s="43">
        <v>0</v>
      </c>
      <c r="M203" s="43">
        <f t="shared" si="65"/>
        <v>40000</v>
      </c>
      <c r="N203" s="43">
        <f>M203*1.25</f>
        <v>50000</v>
      </c>
      <c r="O203" s="43">
        <f>M203/2</f>
        <v>20000</v>
      </c>
      <c r="P203" s="44"/>
      <c r="Q203" s="45"/>
    </row>
    <row r="204" spans="1:17" ht="35.1" customHeight="1" x14ac:dyDescent="0.25">
      <c r="A204" s="38"/>
      <c r="B204" s="39"/>
      <c r="C204" s="39"/>
      <c r="D204" s="39"/>
      <c r="E204" s="39"/>
      <c r="F204" s="39"/>
      <c r="G204" s="39"/>
      <c r="H204" s="41"/>
      <c r="I204" s="55" t="s">
        <v>326</v>
      </c>
      <c r="J204" s="43">
        <v>10000</v>
      </c>
      <c r="K204" s="43">
        <v>0</v>
      </c>
      <c r="L204" s="43">
        <v>0</v>
      </c>
      <c r="M204" s="43">
        <f t="shared" si="65"/>
        <v>10000</v>
      </c>
      <c r="N204" s="43">
        <f t="shared" ref="N204:N206" si="67">M204*1.25</f>
        <v>12500</v>
      </c>
      <c r="O204" s="43">
        <f t="shared" ref="O204:O206" si="68">M204/2</f>
        <v>5000</v>
      </c>
      <c r="P204" s="44"/>
      <c r="Q204" s="45"/>
    </row>
    <row r="205" spans="1:17" ht="35.1" customHeight="1" x14ac:dyDescent="0.25">
      <c r="A205" s="38"/>
      <c r="B205" s="39"/>
      <c r="C205" s="39"/>
      <c r="D205" s="39"/>
      <c r="E205" s="39"/>
      <c r="F205" s="39"/>
      <c r="G205" s="39"/>
      <c r="H205" s="41"/>
      <c r="I205" s="55" t="s">
        <v>327</v>
      </c>
      <c r="J205" s="43">
        <v>35000</v>
      </c>
      <c r="K205" s="43">
        <v>0</v>
      </c>
      <c r="L205" s="43">
        <v>0</v>
      </c>
      <c r="M205" s="43">
        <f t="shared" si="65"/>
        <v>35000</v>
      </c>
      <c r="N205" s="43">
        <f t="shared" si="67"/>
        <v>43750</v>
      </c>
      <c r="O205" s="43">
        <f t="shared" si="68"/>
        <v>17500</v>
      </c>
      <c r="P205" s="44"/>
      <c r="Q205" s="45"/>
    </row>
    <row r="206" spans="1:17" ht="34.5" customHeight="1" x14ac:dyDescent="0.25">
      <c r="A206" s="38"/>
      <c r="B206" s="39"/>
      <c r="C206" s="39"/>
      <c r="D206" s="39"/>
      <c r="E206" s="39"/>
      <c r="F206" s="39"/>
      <c r="G206" s="39"/>
      <c r="H206" s="41"/>
      <c r="I206" s="55" t="s">
        <v>328</v>
      </c>
      <c r="J206" s="43">
        <v>7000</v>
      </c>
      <c r="K206" s="43">
        <v>0</v>
      </c>
      <c r="L206" s="43">
        <v>0</v>
      </c>
      <c r="M206" s="43">
        <f t="shared" si="65"/>
        <v>7000</v>
      </c>
      <c r="N206" s="43">
        <f t="shared" si="67"/>
        <v>8750</v>
      </c>
      <c r="O206" s="43">
        <f t="shared" si="68"/>
        <v>3500</v>
      </c>
      <c r="P206" s="44"/>
      <c r="Q206" s="45"/>
    </row>
    <row r="207" spans="1:17" ht="30" x14ac:dyDescent="0.25">
      <c r="A207" s="109"/>
      <c r="B207" s="110"/>
      <c r="C207" s="110"/>
      <c r="D207" s="110"/>
      <c r="E207" s="110"/>
      <c r="F207" s="110"/>
      <c r="G207" s="110"/>
      <c r="H207" s="111">
        <v>3251305</v>
      </c>
      <c r="I207" s="112" t="s">
        <v>329</v>
      </c>
      <c r="J207" s="113">
        <f>J208+J222</f>
        <v>534000</v>
      </c>
      <c r="K207" s="113">
        <f t="shared" ref="K207:O207" si="69">K208+K222</f>
        <v>16500</v>
      </c>
      <c r="L207" s="113">
        <f t="shared" si="69"/>
        <v>0</v>
      </c>
      <c r="M207" s="113">
        <f t="shared" si="69"/>
        <v>550500</v>
      </c>
      <c r="N207" s="113">
        <f t="shared" si="69"/>
        <v>688125</v>
      </c>
      <c r="O207" s="113">
        <f t="shared" si="69"/>
        <v>344062.5</v>
      </c>
      <c r="P207" s="113"/>
      <c r="Q207" s="115"/>
    </row>
    <row r="208" spans="1:17" ht="35.1" customHeight="1" x14ac:dyDescent="0.25">
      <c r="A208" s="102"/>
      <c r="B208" s="83" t="s">
        <v>330</v>
      </c>
      <c r="C208" s="83" t="s">
        <v>33</v>
      </c>
      <c r="D208" s="83" t="s">
        <v>53</v>
      </c>
      <c r="E208" s="83" t="s">
        <v>34</v>
      </c>
      <c r="F208" s="175" t="s">
        <v>35</v>
      </c>
      <c r="G208" s="83" t="s">
        <v>36</v>
      </c>
      <c r="H208" s="85">
        <v>3251305</v>
      </c>
      <c r="I208" s="86" t="s">
        <v>331</v>
      </c>
      <c r="J208" s="87">
        <f>SUM(J209:J221)</f>
        <v>278000</v>
      </c>
      <c r="K208" s="87">
        <f t="shared" ref="K208:O208" si="70">SUM(K209:K221)</f>
        <v>16500</v>
      </c>
      <c r="L208" s="87">
        <f t="shared" si="70"/>
        <v>0</v>
      </c>
      <c r="M208" s="87">
        <f t="shared" si="70"/>
        <v>294500</v>
      </c>
      <c r="N208" s="87">
        <f t="shared" si="70"/>
        <v>368125</v>
      </c>
      <c r="O208" s="87">
        <f t="shared" si="70"/>
        <v>184062.5</v>
      </c>
      <c r="P208" s="97" t="s">
        <v>22</v>
      </c>
      <c r="Q208" s="103" t="s">
        <v>38</v>
      </c>
    </row>
    <row r="209" spans="1:17" ht="35.1" customHeight="1" x14ac:dyDescent="0.25">
      <c r="A209" s="38"/>
      <c r="B209" s="90"/>
      <c r="C209" s="39"/>
      <c r="D209" s="39"/>
      <c r="E209" s="39"/>
      <c r="F209" s="39"/>
      <c r="G209" s="39"/>
      <c r="H209" s="41"/>
      <c r="I209" s="42" t="s">
        <v>332</v>
      </c>
      <c r="J209" s="43">
        <v>18800</v>
      </c>
      <c r="K209" s="43">
        <v>15700</v>
      </c>
      <c r="L209" s="43">
        <v>0</v>
      </c>
      <c r="M209" s="43">
        <f t="shared" si="65"/>
        <v>34500</v>
      </c>
      <c r="N209" s="43">
        <f t="shared" ref="N209:N271" si="71">M209*1.25</f>
        <v>43125</v>
      </c>
      <c r="O209" s="43">
        <f>M209*1.25/2</f>
        <v>21562.5</v>
      </c>
      <c r="P209" s="44"/>
      <c r="Q209" s="45"/>
    </row>
    <row r="210" spans="1:17" ht="35.1" customHeight="1" x14ac:dyDescent="0.25">
      <c r="A210" s="38"/>
      <c r="B210" s="39"/>
      <c r="C210" s="39"/>
      <c r="D210" s="39"/>
      <c r="E210" s="39"/>
      <c r="F210" s="39"/>
      <c r="G210" s="39"/>
      <c r="H210" s="41"/>
      <c r="I210" s="42" t="s">
        <v>333</v>
      </c>
      <c r="J210" s="43">
        <v>38000</v>
      </c>
      <c r="K210" s="43">
        <v>3000</v>
      </c>
      <c r="L210" s="43">
        <v>0</v>
      </c>
      <c r="M210" s="43">
        <f t="shared" si="65"/>
        <v>41000</v>
      </c>
      <c r="N210" s="43">
        <f t="shared" si="71"/>
        <v>51250</v>
      </c>
      <c r="O210" s="43">
        <f t="shared" ref="O210:O221" si="72">M210*1.25/2</f>
        <v>25625</v>
      </c>
      <c r="P210" s="44"/>
      <c r="Q210" s="45"/>
    </row>
    <row r="211" spans="1:17" ht="35.1" customHeight="1" x14ac:dyDescent="0.25">
      <c r="A211" s="38"/>
      <c r="B211" s="39"/>
      <c r="C211" s="39"/>
      <c r="D211" s="39"/>
      <c r="E211" s="39"/>
      <c r="F211" s="39"/>
      <c r="G211" s="39"/>
      <c r="H211" s="41"/>
      <c r="I211" s="42" t="s">
        <v>334</v>
      </c>
      <c r="J211" s="43">
        <v>11000</v>
      </c>
      <c r="K211" s="43">
        <v>-5000</v>
      </c>
      <c r="L211" s="43">
        <v>0</v>
      </c>
      <c r="M211" s="43">
        <f t="shared" si="65"/>
        <v>6000</v>
      </c>
      <c r="N211" s="43">
        <f t="shared" si="71"/>
        <v>7500</v>
      </c>
      <c r="O211" s="43">
        <f t="shared" si="72"/>
        <v>3750</v>
      </c>
      <c r="P211" s="44"/>
      <c r="Q211" s="45"/>
    </row>
    <row r="212" spans="1:17" ht="35.1" customHeight="1" x14ac:dyDescent="0.25">
      <c r="A212" s="38"/>
      <c r="B212" s="39"/>
      <c r="C212" s="39"/>
      <c r="D212" s="39"/>
      <c r="E212" s="39"/>
      <c r="F212" s="39"/>
      <c r="G212" s="39"/>
      <c r="H212" s="41"/>
      <c r="I212" s="42" t="s">
        <v>335</v>
      </c>
      <c r="J212" s="43">
        <v>10000</v>
      </c>
      <c r="K212" s="43">
        <v>0</v>
      </c>
      <c r="L212" s="43">
        <v>0</v>
      </c>
      <c r="M212" s="43">
        <f t="shared" si="65"/>
        <v>10000</v>
      </c>
      <c r="N212" s="43">
        <f t="shared" si="71"/>
        <v>12500</v>
      </c>
      <c r="O212" s="43">
        <f t="shared" si="72"/>
        <v>6250</v>
      </c>
      <c r="P212" s="44"/>
      <c r="Q212" s="45"/>
    </row>
    <row r="213" spans="1:17" ht="35.1" customHeight="1" x14ac:dyDescent="0.25">
      <c r="A213" s="38"/>
      <c r="B213" s="39"/>
      <c r="C213" s="39"/>
      <c r="D213" s="39"/>
      <c r="E213" s="39"/>
      <c r="F213" s="39"/>
      <c r="G213" s="39"/>
      <c r="H213" s="41"/>
      <c r="I213" s="55" t="s">
        <v>336</v>
      </c>
      <c r="J213" s="57">
        <v>26000</v>
      </c>
      <c r="K213" s="57">
        <v>0</v>
      </c>
      <c r="L213" s="57">
        <v>0</v>
      </c>
      <c r="M213" s="43">
        <f t="shared" si="65"/>
        <v>26000</v>
      </c>
      <c r="N213" s="43">
        <f t="shared" si="71"/>
        <v>32500</v>
      </c>
      <c r="O213" s="43">
        <f t="shared" si="72"/>
        <v>16250</v>
      </c>
      <c r="P213" s="44"/>
      <c r="Q213" s="45"/>
    </row>
    <row r="214" spans="1:17" ht="35.1" customHeight="1" x14ac:dyDescent="0.25">
      <c r="A214" s="38"/>
      <c r="B214" s="39"/>
      <c r="C214" s="39"/>
      <c r="D214" s="39"/>
      <c r="E214" s="39"/>
      <c r="F214" s="39"/>
      <c r="G214" s="39"/>
      <c r="H214" s="41"/>
      <c r="I214" s="42" t="s">
        <v>337</v>
      </c>
      <c r="J214" s="43">
        <v>18400</v>
      </c>
      <c r="K214" s="43">
        <v>0</v>
      </c>
      <c r="L214" s="43">
        <v>0</v>
      </c>
      <c r="M214" s="43">
        <f t="shared" si="65"/>
        <v>18400</v>
      </c>
      <c r="N214" s="43">
        <f t="shared" si="71"/>
        <v>23000</v>
      </c>
      <c r="O214" s="43">
        <f t="shared" si="72"/>
        <v>11500</v>
      </c>
      <c r="P214" s="44"/>
      <c r="Q214" s="45"/>
    </row>
    <row r="215" spans="1:17" ht="35.1" customHeight="1" x14ac:dyDescent="0.25">
      <c r="A215" s="38"/>
      <c r="B215" s="39"/>
      <c r="C215" s="39"/>
      <c r="D215" s="39"/>
      <c r="E215" s="39"/>
      <c r="F215" s="39"/>
      <c r="G215" s="39"/>
      <c r="H215" s="41"/>
      <c r="I215" s="42" t="s">
        <v>338</v>
      </c>
      <c r="J215" s="43">
        <v>13200</v>
      </c>
      <c r="K215" s="43">
        <v>800</v>
      </c>
      <c r="L215" s="43">
        <v>0</v>
      </c>
      <c r="M215" s="43">
        <f t="shared" si="65"/>
        <v>14000</v>
      </c>
      <c r="N215" s="43">
        <f t="shared" si="71"/>
        <v>17500</v>
      </c>
      <c r="O215" s="43">
        <f t="shared" si="72"/>
        <v>8750</v>
      </c>
      <c r="P215" s="44"/>
      <c r="Q215" s="45"/>
    </row>
    <row r="216" spans="1:17" ht="35.1" customHeight="1" x14ac:dyDescent="0.25">
      <c r="A216" s="38"/>
      <c r="B216" s="39"/>
      <c r="C216" s="39"/>
      <c r="D216" s="39"/>
      <c r="E216" s="39"/>
      <c r="F216" s="39"/>
      <c r="G216" s="39"/>
      <c r="H216" s="41"/>
      <c r="I216" s="42" t="s">
        <v>339</v>
      </c>
      <c r="J216" s="43">
        <v>19200</v>
      </c>
      <c r="K216" s="43">
        <v>0</v>
      </c>
      <c r="L216" s="43">
        <v>0</v>
      </c>
      <c r="M216" s="43">
        <f t="shared" si="65"/>
        <v>19200</v>
      </c>
      <c r="N216" s="43">
        <f t="shared" si="71"/>
        <v>24000</v>
      </c>
      <c r="O216" s="43">
        <f t="shared" si="72"/>
        <v>12000</v>
      </c>
      <c r="P216" s="44"/>
      <c r="Q216" s="45"/>
    </row>
    <row r="217" spans="1:17" ht="35.1" customHeight="1" x14ac:dyDescent="0.25">
      <c r="A217" s="38"/>
      <c r="B217" s="39"/>
      <c r="C217" s="39"/>
      <c r="D217" s="39"/>
      <c r="E217" s="39"/>
      <c r="F217" s="39"/>
      <c r="G217" s="39"/>
      <c r="H217" s="41"/>
      <c r="I217" s="42" t="s">
        <v>340</v>
      </c>
      <c r="J217" s="43">
        <v>4200</v>
      </c>
      <c r="K217" s="43">
        <v>0</v>
      </c>
      <c r="L217" s="43">
        <v>0</v>
      </c>
      <c r="M217" s="43">
        <f t="shared" si="65"/>
        <v>4200</v>
      </c>
      <c r="N217" s="43">
        <f t="shared" si="71"/>
        <v>5250</v>
      </c>
      <c r="O217" s="43">
        <f t="shared" si="72"/>
        <v>2625</v>
      </c>
      <c r="P217" s="44"/>
      <c r="Q217" s="45"/>
    </row>
    <row r="218" spans="1:17" ht="35.1" customHeight="1" x14ac:dyDescent="0.25">
      <c r="A218" s="38"/>
      <c r="B218" s="39"/>
      <c r="C218" s="39"/>
      <c r="D218" s="39"/>
      <c r="E218" s="39"/>
      <c r="F218" s="39"/>
      <c r="G218" s="39"/>
      <c r="H218" s="41"/>
      <c r="I218" s="42" t="s">
        <v>341</v>
      </c>
      <c r="J218" s="43">
        <v>73000</v>
      </c>
      <c r="K218" s="43">
        <v>0</v>
      </c>
      <c r="L218" s="43">
        <v>0</v>
      </c>
      <c r="M218" s="43">
        <f t="shared" si="65"/>
        <v>73000</v>
      </c>
      <c r="N218" s="43">
        <f t="shared" si="71"/>
        <v>91250</v>
      </c>
      <c r="O218" s="43">
        <f t="shared" si="72"/>
        <v>45625</v>
      </c>
      <c r="P218" s="44"/>
      <c r="Q218" s="45"/>
    </row>
    <row r="219" spans="1:17" ht="35.1" customHeight="1" x14ac:dyDescent="0.25">
      <c r="A219" s="38"/>
      <c r="B219" s="39"/>
      <c r="C219" s="39"/>
      <c r="D219" s="39"/>
      <c r="E219" s="39"/>
      <c r="F219" s="39"/>
      <c r="G219" s="39"/>
      <c r="H219" s="41"/>
      <c r="I219" s="42" t="s">
        <v>342</v>
      </c>
      <c r="J219" s="43">
        <v>34000</v>
      </c>
      <c r="K219" s="43">
        <v>2000</v>
      </c>
      <c r="L219" s="43">
        <v>0</v>
      </c>
      <c r="M219" s="43">
        <f t="shared" si="65"/>
        <v>36000</v>
      </c>
      <c r="N219" s="43">
        <f t="shared" si="71"/>
        <v>45000</v>
      </c>
      <c r="O219" s="43">
        <f t="shared" si="72"/>
        <v>22500</v>
      </c>
      <c r="P219" s="44"/>
      <c r="Q219" s="45"/>
    </row>
    <row r="220" spans="1:17" ht="35.1" customHeight="1" x14ac:dyDescent="0.25">
      <c r="A220" s="38"/>
      <c r="B220" s="39"/>
      <c r="C220" s="39"/>
      <c r="D220" s="39"/>
      <c r="E220" s="39"/>
      <c r="F220" s="39"/>
      <c r="G220" s="39"/>
      <c r="H220" s="41"/>
      <c r="I220" s="42" t="s">
        <v>343</v>
      </c>
      <c r="J220" s="43">
        <v>2200</v>
      </c>
      <c r="K220" s="43">
        <v>0</v>
      </c>
      <c r="L220" s="43">
        <v>0</v>
      </c>
      <c r="M220" s="43">
        <f t="shared" si="65"/>
        <v>2200</v>
      </c>
      <c r="N220" s="43">
        <f t="shared" si="71"/>
        <v>2750</v>
      </c>
      <c r="O220" s="43">
        <f t="shared" si="72"/>
        <v>1375</v>
      </c>
      <c r="P220" s="44"/>
      <c r="Q220" s="45"/>
    </row>
    <row r="221" spans="1:17" ht="35.1" customHeight="1" x14ac:dyDescent="0.25">
      <c r="A221" s="38"/>
      <c r="B221" s="39"/>
      <c r="C221" s="39"/>
      <c r="D221" s="39"/>
      <c r="E221" s="39"/>
      <c r="F221" s="39"/>
      <c r="G221" s="39"/>
      <c r="H221" s="41"/>
      <c r="I221" s="42" t="s">
        <v>344</v>
      </c>
      <c r="J221" s="43">
        <v>10000</v>
      </c>
      <c r="K221" s="43">
        <v>0</v>
      </c>
      <c r="L221" s="43">
        <v>0</v>
      </c>
      <c r="M221" s="43">
        <f t="shared" si="65"/>
        <v>10000</v>
      </c>
      <c r="N221" s="43">
        <f t="shared" si="71"/>
        <v>12500</v>
      </c>
      <c r="O221" s="43">
        <f t="shared" si="72"/>
        <v>6250</v>
      </c>
      <c r="P221" s="44"/>
      <c r="Q221" s="45"/>
    </row>
    <row r="222" spans="1:17" ht="35.1" customHeight="1" x14ac:dyDescent="0.25">
      <c r="A222" s="102" t="s">
        <v>345</v>
      </c>
      <c r="B222" s="83" t="s">
        <v>346</v>
      </c>
      <c r="C222" s="83" t="s">
        <v>33</v>
      </c>
      <c r="D222" s="83" t="s">
        <v>53</v>
      </c>
      <c r="E222" s="83" t="s">
        <v>34</v>
      </c>
      <c r="F222" s="175" t="s">
        <v>54</v>
      </c>
      <c r="G222" s="83" t="s">
        <v>347</v>
      </c>
      <c r="H222" s="85">
        <v>3251305</v>
      </c>
      <c r="I222" s="138" t="s">
        <v>348</v>
      </c>
      <c r="J222" s="87">
        <f>SUM(J223:J235)</f>
        <v>256000</v>
      </c>
      <c r="K222" s="87">
        <f t="shared" ref="K222:O222" si="73">SUM(K223:K235)</f>
        <v>0</v>
      </c>
      <c r="L222" s="87">
        <f t="shared" si="73"/>
        <v>0</v>
      </c>
      <c r="M222" s="87">
        <f t="shared" si="73"/>
        <v>256000</v>
      </c>
      <c r="N222" s="87">
        <f t="shared" si="73"/>
        <v>320000</v>
      </c>
      <c r="O222" s="87">
        <f t="shared" si="73"/>
        <v>160000</v>
      </c>
      <c r="P222" s="97" t="s">
        <v>22</v>
      </c>
      <c r="Q222" s="103" t="s">
        <v>38</v>
      </c>
    </row>
    <row r="223" spans="1:17" ht="35.1" customHeight="1" x14ac:dyDescent="0.25">
      <c r="A223" s="38"/>
      <c r="B223" s="39"/>
      <c r="C223" s="39"/>
      <c r="D223" s="39"/>
      <c r="E223" s="39"/>
      <c r="F223" s="39"/>
      <c r="G223" s="39"/>
      <c r="H223" s="41"/>
      <c r="I223" s="42" t="s">
        <v>349</v>
      </c>
      <c r="J223" s="43">
        <v>38000</v>
      </c>
      <c r="K223" s="43">
        <v>0</v>
      </c>
      <c r="L223" s="43">
        <v>0</v>
      </c>
      <c r="M223" s="43">
        <f t="shared" si="65"/>
        <v>38000</v>
      </c>
      <c r="N223" s="43">
        <f t="shared" si="71"/>
        <v>47500</v>
      </c>
      <c r="O223" s="43">
        <f>J223*1.25/2</f>
        <v>23750</v>
      </c>
      <c r="P223" s="44"/>
      <c r="Q223" s="196"/>
    </row>
    <row r="224" spans="1:17" ht="35.1" customHeight="1" x14ac:dyDescent="0.25">
      <c r="A224" s="38"/>
      <c r="B224" s="39"/>
      <c r="C224" s="39"/>
      <c r="D224" s="39"/>
      <c r="E224" s="39"/>
      <c r="F224" s="39"/>
      <c r="G224" s="39"/>
      <c r="H224" s="41"/>
      <c r="I224" s="42" t="s">
        <v>350</v>
      </c>
      <c r="J224" s="43">
        <v>50000</v>
      </c>
      <c r="K224" s="43">
        <v>0</v>
      </c>
      <c r="L224" s="43">
        <v>0</v>
      </c>
      <c r="M224" s="43">
        <f t="shared" si="65"/>
        <v>50000</v>
      </c>
      <c r="N224" s="43">
        <f t="shared" si="71"/>
        <v>62500</v>
      </c>
      <c r="O224" s="43">
        <f t="shared" ref="O224:O235" si="74">J224*1.25/2</f>
        <v>31250</v>
      </c>
      <c r="P224" s="44"/>
      <c r="Q224" s="196"/>
    </row>
    <row r="225" spans="1:17" ht="35.1" customHeight="1" x14ac:dyDescent="0.25">
      <c r="A225" s="38"/>
      <c r="B225" s="39"/>
      <c r="C225" s="39"/>
      <c r="D225" s="39"/>
      <c r="E225" s="39"/>
      <c r="F225" s="39"/>
      <c r="G225" s="39"/>
      <c r="H225" s="41"/>
      <c r="I225" s="42" t="s">
        <v>351</v>
      </c>
      <c r="J225" s="43">
        <v>17000</v>
      </c>
      <c r="K225" s="43">
        <v>0</v>
      </c>
      <c r="L225" s="43">
        <v>0</v>
      </c>
      <c r="M225" s="43">
        <f t="shared" si="65"/>
        <v>17000</v>
      </c>
      <c r="N225" s="43">
        <f t="shared" si="71"/>
        <v>21250</v>
      </c>
      <c r="O225" s="43">
        <f t="shared" si="74"/>
        <v>10625</v>
      </c>
      <c r="P225" s="44"/>
      <c r="Q225" s="196"/>
    </row>
    <row r="226" spans="1:17" ht="35.1" customHeight="1" x14ac:dyDescent="0.25">
      <c r="A226" s="38"/>
      <c r="B226" s="39"/>
      <c r="C226" s="39"/>
      <c r="D226" s="39"/>
      <c r="E226" s="39"/>
      <c r="F226" s="39"/>
      <c r="G226" s="39"/>
      <c r="H226" s="41"/>
      <c r="I226" s="197" t="s">
        <v>352</v>
      </c>
      <c r="J226" s="43">
        <v>1000</v>
      </c>
      <c r="K226" s="43">
        <v>0</v>
      </c>
      <c r="L226" s="43">
        <v>0</v>
      </c>
      <c r="M226" s="43">
        <f t="shared" si="65"/>
        <v>1000</v>
      </c>
      <c r="N226" s="43">
        <f t="shared" si="71"/>
        <v>1250</v>
      </c>
      <c r="O226" s="43">
        <f t="shared" si="74"/>
        <v>625</v>
      </c>
      <c r="P226" s="44"/>
      <c r="Q226" s="45"/>
    </row>
    <row r="227" spans="1:17" ht="35.1" customHeight="1" x14ac:dyDescent="0.25">
      <c r="A227" s="38"/>
      <c r="B227" s="39"/>
      <c r="C227" s="39"/>
      <c r="D227" s="39"/>
      <c r="E227" s="39"/>
      <c r="F227" s="39"/>
      <c r="G227" s="39"/>
      <c r="H227" s="41"/>
      <c r="I227" s="42" t="s">
        <v>353</v>
      </c>
      <c r="J227" s="43">
        <v>12000</v>
      </c>
      <c r="K227" s="43">
        <v>0</v>
      </c>
      <c r="L227" s="43">
        <v>0</v>
      </c>
      <c r="M227" s="43">
        <f t="shared" si="65"/>
        <v>12000</v>
      </c>
      <c r="N227" s="43">
        <f t="shared" si="71"/>
        <v>15000</v>
      </c>
      <c r="O227" s="43">
        <f t="shared" si="74"/>
        <v>7500</v>
      </c>
      <c r="P227" s="44"/>
      <c r="Q227" s="45"/>
    </row>
    <row r="228" spans="1:17" ht="35.1" customHeight="1" x14ac:dyDescent="0.25">
      <c r="A228" s="38"/>
      <c r="B228" s="39"/>
      <c r="C228" s="39"/>
      <c r="D228" s="39"/>
      <c r="E228" s="39"/>
      <c r="F228" s="39"/>
      <c r="G228" s="39"/>
      <c r="H228" s="41"/>
      <c r="I228" s="55" t="s">
        <v>354</v>
      </c>
      <c r="J228" s="43">
        <v>27000</v>
      </c>
      <c r="K228" s="43">
        <v>0</v>
      </c>
      <c r="L228" s="43">
        <v>0</v>
      </c>
      <c r="M228" s="43">
        <f t="shared" si="65"/>
        <v>27000</v>
      </c>
      <c r="N228" s="43">
        <f t="shared" si="71"/>
        <v>33750</v>
      </c>
      <c r="O228" s="43">
        <f t="shared" si="74"/>
        <v>16875</v>
      </c>
      <c r="P228" s="44"/>
      <c r="Q228" s="45"/>
    </row>
    <row r="229" spans="1:17" ht="35.1" customHeight="1" x14ac:dyDescent="0.25">
      <c r="A229" s="38"/>
      <c r="B229" s="39"/>
      <c r="C229" s="39"/>
      <c r="D229" s="39"/>
      <c r="E229" s="39"/>
      <c r="F229" s="39"/>
      <c r="G229" s="39"/>
      <c r="H229" s="41"/>
      <c r="I229" s="42" t="s">
        <v>355</v>
      </c>
      <c r="J229" s="43">
        <v>54000</v>
      </c>
      <c r="K229" s="43">
        <v>0</v>
      </c>
      <c r="L229" s="43">
        <v>0</v>
      </c>
      <c r="M229" s="43">
        <f t="shared" si="65"/>
        <v>54000</v>
      </c>
      <c r="N229" s="43">
        <f t="shared" si="71"/>
        <v>67500</v>
      </c>
      <c r="O229" s="43">
        <f t="shared" si="74"/>
        <v>33750</v>
      </c>
      <c r="P229" s="44"/>
      <c r="Q229" s="45"/>
    </row>
    <row r="230" spans="1:17" ht="35.1" customHeight="1" x14ac:dyDescent="0.25">
      <c r="A230" s="38"/>
      <c r="B230" s="39"/>
      <c r="C230" s="39"/>
      <c r="D230" s="39"/>
      <c r="E230" s="39"/>
      <c r="F230" s="39"/>
      <c r="G230" s="39"/>
      <c r="H230" s="41"/>
      <c r="I230" s="55" t="s">
        <v>356</v>
      </c>
      <c r="J230" s="43">
        <v>8000</v>
      </c>
      <c r="K230" s="43">
        <v>0</v>
      </c>
      <c r="L230" s="43">
        <v>0</v>
      </c>
      <c r="M230" s="43">
        <f t="shared" si="65"/>
        <v>8000</v>
      </c>
      <c r="N230" s="43">
        <f t="shared" si="71"/>
        <v>10000</v>
      </c>
      <c r="O230" s="43">
        <f t="shared" si="74"/>
        <v>5000</v>
      </c>
      <c r="P230" s="44"/>
      <c r="Q230" s="45"/>
    </row>
    <row r="231" spans="1:17" ht="35.1" customHeight="1" x14ac:dyDescent="0.25">
      <c r="A231" s="38"/>
      <c r="B231" s="39"/>
      <c r="C231" s="39"/>
      <c r="D231" s="39"/>
      <c r="E231" s="39"/>
      <c r="F231" s="39"/>
      <c r="G231" s="39"/>
      <c r="H231" s="41"/>
      <c r="I231" s="55" t="s">
        <v>357</v>
      </c>
      <c r="J231" s="43">
        <v>6000</v>
      </c>
      <c r="K231" s="43">
        <v>0</v>
      </c>
      <c r="L231" s="43">
        <v>0</v>
      </c>
      <c r="M231" s="43">
        <f t="shared" si="65"/>
        <v>6000</v>
      </c>
      <c r="N231" s="43">
        <f t="shared" si="71"/>
        <v>7500</v>
      </c>
      <c r="O231" s="43">
        <f t="shared" si="74"/>
        <v>3750</v>
      </c>
      <c r="P231" s="44"/>
      <c r="Q231" s="45"/>
    </row>
    <row r="232" spans="1:17" ht="35.1" customHeight="1" x14ac:dyDescent="0.25">
      <c r="A232" s="38"/>
      <c r="B232" s="39"/>
      <c r="C232" s="39"/>
      <c r="D232" s="39"/>
      <c r="E232" s="39"/>
      <c r="F232" s="39"/>
      <c r="G232" s="39"/>
      <c r="H232" s="41"/>
      <c r="I232" s="55" t="s">
        <v>358</v>
      </c>
      <c r="J232" s="43">
        <v>2000</v>
      </c>
      <c r="K232" s="43">
        <v>0</v>
      </c>
      <c r="L232" s="43">
        <v>0</v>
      </c>
      <c r="M232" s="43">
        <f t="shared" si="65"/>
        <v>2000</v>
      </c>
      <c r="N232" s="43">
        <f t="shared" si="71"/>
        <v>2500</v>
      </c>
      <c r="O232" s="43">
        <f t="shared" si="74"/>
        <v>1250</v>
      </c>
      <c r="P232" s="44"/>
      <c r="Q232" s="45"/>
    </row>
    <row r="233" spans="1:17" ht="35.1" customHeight="1" x14ac:dyDescent="0.25">
      <c r="A233" s="99"/>
      <c r="B233" s="90"/>
      <c r="C233" s="90"/>
      <c r="D233" s="90"/>
      <c r="E233" s="90"/>
      <c r="F233" s="90"/>
      <c r="G233" s="90"/>
      <c r="H233" s="90"/>
      <c r="I233" s="55" t="s">
        <v>359</v>
      </c>
      <c r="J233" s="57">
        <v>6000</v>
      </c>
      <c r="K233" s="57">
        <v>0</v>
      </c>
      <c r="L233" s="57">
        <v>0</v>
      </c>
      <c r="M233" s="43">
        <f t="shared" si="65"/>
        <v>6000</v>
      </c>
      <c r="N233" s="43">
        <f t="shared" si="71"/>
        <v>7500</v>
      </c>
      <c r="O233" s="43">
        <f t="shared" si="74"/>
        <v>3750</v>
      </c>
      <c r="P233" s="58"/>
      <c r="Q233" s="161"/>
    </row>
    <row r="234" spans="1:17" ht="35.1" customHeight="1" x14ac:dyDescent="0.25">
      <c r="A234" s="99"/>
      <c r="B234" s="90"/>
      <c r="C234" s="90"/>
      <c r="D234" s="90"/>
      <c r="E234" s="90"/>
      <c r="F234" s="90"/>
      <c r="G234" s="90"/>
      <c r="H234" s="90"/>
      <c r="I234" s="55" t="s">
        <v>360</v>
      </c>
      <c r="J234" s="57">
        <v>15000</v>
      </c>
      <c r="K234" s="57">
        <v>0</v>
      </c>
      <c r="L234" s="57">
        <v>0</v>
      </c>
      <c r="M234" s="43">
        <f t="shared" si="65"/>
        <v>15000</v>
      </c>
      <c r="N234" s="43">
        <f t="shared" si="71"/>
        <v>18750</v>
      </c>
      <c r="O234" s="43">
        <f t="shared" si="74"/>
        <v>9375</v>
      </c>
      <c r="P234" s="44"/>
      <c r="Q234" s="161"/>
    </row>
    <row r="235" spans="1:17" ht="39.75" customHeight="1" x14ac:dyDescent="0.25">
      <c r="A235" s="99"/>
      <c r="B235" s="90"/>
      <c r="C235" s="90"/>
      <c r="D235" s="90"/>
      <c r="E235" s="90"/>
      <c r="F235" s="90"/>
      <c r="G235" s="90"/>
      <c r="H235" s="90"/>
      <c r="I235" s="55" t="s">
        <v>361</v>
      </c>
      <c r="J235" s="57">
        <v>20000</v>
      </c>
      <c r="K235" s="57">
        <v>0</v>
      </c>
      <c r="L235" s="57">
        <v>0</v>
      </c>
      <c r="M235" s="43">
        <f t="shared" si="65"/>
        <v>20000</v>
      </c>
      <c r="N235" s="43">
        <f t="shared" si="71"/>
        <v>25000</v>
      </c>
      <c r="O235" s="43">
        <f t="shared" si="74"/>
        <v>12500</v>
      </c>
      <c r="P235" s="44"/>
      <c r="Q235" s="161"/>
    </row>
    <row r="236" spans="1:17" ht="35.1" customHeight="1" x14ac:dyDescent="0.25">
      <c r="A236" s="109" t="s">
        <v>362</v>
      </c>
      <c r="B236" s="110" t="s">
        <v>363</v>
      </c>
      <c r="C236" s="110" t="s">
        <v>21</v>
      </c>
      <c r="D236" s="110" t="s">
        <v>53</v>
      </c>
      <c r="E236" s="110"/>
      <c r="F236" s="133"/>
      <c r="G236" s="110"/>
      <c r="H236" s="111">
        <v>3251306</v>
      </c>
      <c r="I236" s="112" t="s">
        <v>364</v>
      </c>
      <c r="J236" s="113">
        <f>SUM(J237:J238)</f>
        <v>18900</v>
      </c>
      <c r="K236" s="113">
        <f t="shared" ref="K236:O236" si="75">SUM(K237:K238)</f>
        <v>0</v>
      </c>
      <c r="L236" s="113">
        <f t="shared" si="75"/>
        <v>0</v>
      </c>
      <c r="M236" s="113">
        <f t="shared" si="75"/>
        <v>18900</v>
      </c>
      <c r="N236" s="113">
        <f t="shared" si="75"/>
        <v>23625</v>
      </c>
      <c r="O236" s="113">
        <f t="shared" si="75"/>
        <v>23625</v>
      </c>
      <c r="P236" s="114" t="s">
        <v>22</v>
      </c>
      <c r="Q236" s="115"/>
    </row>
    <row r="237" spans="1:17" ht="35.1" customHeight="1" x14ac:dyDescent="0.25">
      <c r="A237" s="38"/>
      <c r="B237" s="39"/>
      <c r="C237" s="39"/>
      <c r="D237" s="39"/>
      <c r="E237" s="39"/>
      <c r="F237" s="39"/>
      <c r="G237" s="39"/>
      <c r="H237" s="41"/>
      <c r="I237" s="42" t="s">
        <v>365</v>
      </c>
      <c r="J237" s="43">
        <v>4600</v>
      </c>
      <c r="K237" s="43">
        <v>-4600</v>
      </c>
      <c r="L237" s="43">
        <v>0</v>
      </c>
      <c r="M237" s="43">
        <f t="shared" si="65"/>
        <v>0</v>
      </c>
      <c r="N237" s="43">
        <f t="shared" si="71"/>
        <v>0</v>
      </c>
      <c r="O237" s="43">
        <v>5750</v>
      </c>
      <c r="P237" s="44"/>
      <c r="Q237" s="45"/>
    </row>
    <row r="238" spans="1:17" ht="35.1" customHeight="1" x14ac:dyDescent="0.25">
      <c r="A238" s="38"/>
      <c r="B238" s="39"/>
      <c r="C238" s="41"/>
      <c r="D238" s="41"/>
      <c r="E238" s="41"/>
      <c r="F238" s="41"/>
      <c r="G238" s="41"/>
      <c r="H238" s="41"/>
      <c r="I238" s="42" t="s">
        <v>366</v>
      </c>
      <c r="J238" s="43">
        <v>14300</v>
      </c>
      <c r="K238" s="43">
        <v>4600</v>
      </c>
      <c r="L238" s="43">
        <v>0</v>
      </c>
      <c r="M238" s="43">
        <f t="shared" si="65"/>
        <v>18900</v>
      </c>
      <c r="N238" s="43">
        <f t="shared" si="71"/>
        <v>23625</v>
      </c>
      <c r="O238" s="43">
        <v>17875</v>
      </c>
      <c r="P238" s="44"/>
      <c r="Q238" s="45"/>
    </row>
    <row r="239" spans="1:17" ht="35.1" customHeight="1" x14ac:dyDescent="0.25">
      <c r="A239" s="109"/>
      <c r="B239" s="110" t="s">
        <v>367</v>
      </c>
      <c r="C239" s="110" t="s">
        <v>21</v>
      </c>
      <c r="D239" s="110" t="s">
        <v>22</v>
      </c>
      <c r="E239" s="110"/>
      <c r="F239" s="110"/>
      <c r="G239" s="110"/>
      <c r="H239" s="111">
        <v>3251307</v>
      </c>
      <c r="I239" s="112" t="s">
        <v>368</v>
      </c>
      <c r="J239" s="113">
        <v>2600</v>
      </c>
      <c r="K239" s="113">
        <v>0</v>
      </c>
      <c r="L239" s="113">
        <v>0</v>
      </c>
      <c r="M239" s="113">
        <f t="shared" si="65"/>
        <v>2600</v>
      </c>
      <c r="N239" s="113">
        <f t="shared" si="71"/>
        <v>3250</v>
      </c>
      <c r="O239" s="113">
        <f>M239*1.25</f>
        <v>3250</v>
      </c>
      <c r="P239" s="114" t="s">
        <v>22</v>
      </c>
      <c r="Q239" s="115"/>
    </row>
    <row r="240" spans="1:17" ht="35.1" customHeight="1" x14ac:dyDescent="0.25">
      <c r="A240" s="109" t="s">
        <v>369</v>
      </c>
      <c r="B240" s="110">
        <v>33141580</v>
      </c>
      <c r="C240" s="110" t="s">
        <v>21</v>
      </c>
      <c r="D240" s="110" t="s">
        <v>22</v>
      </c>
      <c r="E240" s="110"/>
      <c r="F240" s="110"/>
      <c r="G240" s="110"/>
      <c r="H240" s="111">
        <v>3251308</v>
      </c>
      <c r="I240" s="112" t="s">
        <v>370</v>
      </c>
      <c r="J240" s="113">
        <v>25000</v>
      </c>
      <c r="K240" s="113">
        <v>0</v>
      </c>
      <c r="L240" s="113">
        <v>0</v>
      </c>
      <c r="M240" s="113">
        <f t="shared" si="65"/>
        <v>25000</v>
      </c>
      <c r="N240" s="113">
        <f t="shared" si="71"/>
        <v>31250</v>
      </c>
      <c r="O240" s="113">
        <f>M240*1.25</f>
        <v>31250</v>
      </c>
      <c r="P240" s="114" t="s">
        <v>22</v>
      </c>
      <c r="Q240" s="115"/>
    </row>
    <row r="241" spans="1:17" ht="35.1" customHeight="1" x14ac:dyDescent="0.25">
      <c r="A241" s="109" t="s">
        <v>371</v>
      </c>
      <c r="B241" s="110">
        <v>33141000</v>
      </c>
      <c r="C241" s="110" t="s">
        <v>21</v>
      </c>
      <c r="D241" s="110" t="s">
        <v>22</v>
      </c>
      <c r="E241" s="110"/>
      <c r="F241" s="133"/>
      <c r="G241" s="110"/>
      <c r="H241" s="111">
        <v>3251309</v>
      </c>
      <c r="I241" s="112" t="s">
        <v>372</v>
      </c>
      <c r="J241" s="113">
        <v>25000</v>
      </c>
      <c r="K241" s="113">
        <v>0</v>
      </c>
      <c r="L241" s="113">
        <v>0</v>
      </c>
      <c r="M241" s="113">
        <f t="shared" si="65"/>
        <v>25000</v>
      </c>
      <c r="N241" s="113">
        <f t="shared" si="71"/>
        <v>31250</v>
      </c>
      <c r="O241" s="113">
        <f>M241</f>
        <v>25000</v>
      </c>
      <c r="P241" s="114" t="s">
        <v>22</v>
      </c>
      <c r="Q241" s="115"/>
    </row>
    <row r="242" spans="1:17" ht="35.1" customHeight="1" x14ac:dyDescent="0.25">
      <c r="A242" s="109"/>
      <c r="B242" s="110" t="s">
        <v>373</v>
      </c>
      <c r="C242" s="110" t="s">
        <v>21</v>
      </c>
      <c r="D242" s="110" t="s">
        <v>22</v>
      </c>
      <c r="E242" s="110"/>
      <c r="F242" s="110"/>
      <c r="G242" s="110"/>
      <c r="H242" s="111">
        <v>3251312</v>
      </c>
      <c r="I242" s="112" t="s">
        <v>374</v>
      </c>
      <c r="J242" s="113">
        <v>6000</v>
      </c>
      <c r="K242" s="113">
        <v>0</v>
      </c>
      <c r="L242" s="113">
        <v>0</v>
      </c>
      <c r="M242" s="113">
        <f t="shared" si="65"/>
        <v>6000</v>
      </c>
      <c r="N242" s="113">
        <f t="shared" si="71"/>
        <v>7500</v>
      </c>
      <c r="O242" s="113">
        <f>M242</f>
        <v>6000</v>
      </c>
      <c r="P242" s="114" t="s">
        <v>22</v>
      </c>
      <c r="Q242" s="115"/>
    </row>
    <row r="243" spans="1:17" ht="35.1" customHeight="1" x14ac:dyDescent="0.25">
      <c r="A243" s="109"/>
      <c r="B243" s="110" t="s">
        <v>375</v>
      </c>
      <c r="C243" s="110" t="s">
        <v>21</v>
      </c>
      <c r="D243" s="110" t="s">
        <v>22</v>
      </c>
      <c r="E243" s="110"/>
      <c r="F243" s="110"/>
      <c r="G243" s="110"/>
      <c r="H243" s="111">
        <v>3251320</v>
      </c>
      <c r="I243" s="112" t="s">
        <v>376</v>
      </c>
      <c r="J243" s="113">
        <v>25000</v>
      </c>
      <c r="K243" s="113">
        <v>0</v>
      </c>
      <c r="L243" s="113">
        <v>0</v>
      </c>
      <c r="M243" s="113">
        <f t="shared" si="65"/>
        <v>25000</v>
      </c>
      <c r="N243" s="113">
        <f t="shared" si="71"/>
        <v>31250</v>
      </c>
      <c r="O243" s="113">
        <f>M243</f>
        <v>25000</v>
      </c>
      <c r="P243" s="114" t="s">
        <v>22</v>
      </c>
      <c r="Q243" s="115"/>
    </row>
    <row r="244" spans="1:17" ht="30" x14ac:dyDescent="0.25">
      <c r="A244" s="109"/>
      <c r="B244" s="110"/>
      <c r="C244" s="110"/>
      <c r="D244" s="110"/>
      <c r="E244" s="110"/>
      <c r="F244" s="110"/>
      <c r="G244" s="110"/>
      <c r="H244" s="111">
        <v>3251333</v>
      </c>
      <c r="I244" s="112" t="s">
        <v>377</v>
      </c>
      <c r="J244" s="113">
        <f>J245+J248</f>
        <v>135000</v>
      </c>
      <c r="K244" s="113">
        <f t="shared" ref="K244:L244" si="76">K245+K248</f>
        <v>0</v>
      </c>
      <c r="L244" s="113">
        <f t="shared" si="76"/>
        <v>90000</v>
      </c>
      <c r="M244" s="113">
        <f>SUM(J244:L244)</f>
        <v>225000</v>
      </c>
      <c r="N244" s="113">
        <f>N245+N248</f>
        <v>281250</v>
      </c>
      <c r="O244" s="113">
        <f t="shared" ref="O244" si="77">O245+O248</f>
        <v>281250</v>
      </c>
      <c r="P244" s="114"/>
      <c r="Q244" s="115"/>
    </row>
    <row r="245" spans="1:17" ht="47.25" customHeight="1" x14ac:dyDescent="0.25">
      <c r="A245" s="102"/>
      <c r="B245" s="83" t="s">
        <v>346</v>
      </c>
      <c r="C245" s="83" t="s">
        <v>33</v>
      </c>
      <c r="D245" s="83" t="s">
        <v>53</v>
      </c>
      <c r="E245" s="83" t="s">
        <v>77</v>
      </c>
      <c r="F245" s="84" t="s">
        <v>54</v>
      </c>
      <c r="G245" s="83" t="s">
        <v>78</v>
      </c>
      <c r="H245" s="85">
        <v>3251333</v>
      </c>
      <c r="I245" s="86" t="s">
        <v>378</v>
      </c>
      <c r="J245" s="87">
        <f>SUM(J246:J247)</f>
        <v>60000</v>
      </c>
      <c r="K245" s="87">
        <f t="shared" ref="K245:O245" si="78">SUM(K246:K247)</f>
        <v>0</v>
      </c>
      <c r="L245" s="87">
        <f t="shared" si="78"/>
        <v>90000</v>
      </c>
      <c r="M245" s="87">
        <f t="shared" si="78"/>
        <v>150000</v>
      </c>
      <c r="N245" s="87">
        <f t="shared" si="78"/>
        <v>187500</v>
      </c>
      <c r="O245" s="87">
        <f t="shared" si="78"/>
        <v>187500</v>
      </c>
      <c r="P245" s="97" t="s">
        <v>22</v>
      </c>
      <c r="Q245" s="103" t="s">
        <v>38</v>
      </c>
    </row>
    <row r="246" spans="1:17" ht="45" x14ac:dyDescent="0.25">
      <c r="A246" s="142"/>
      <c r="B246" s="143"/>
      <c r="C246" s="143"/>
      <c r="D246" s="143"/>
      <c r="E246" s="90"/>
      <c r="F246" s="143"/>
      <c r="G246" s="143"/>
      <c r="H246" s="41"/>
      <c r="I246" s="56" t="s">
        <v>379</v>
      </c>
      <c r="J246" s="57">
        <v>20000</v>
      </c>
      <c r="K246" s="57">
        <v>0</v>
      </c>
      <c r="L246" s="57">
        <v>90000</v>
      </c>
      <c r="M246" s="57">
        <f t="shared" si="65"/>
        <v>110000</v>
      </c>
      <c r="N246" s="57">
        <f t="shared" si="71"/>
        <v>137500</v>
      </c>
      <c r="O246" s="57">
        <f>M246*1.25</f>
        <v>137500</v>
      </c>
      <c r="P246" s="58"/>
      <c r="Q246" s="59"/>
    </row>
    <row r="247" spans="1:17" ht="35.1" customHeight="1" x14ac:dyDescent="0.25">
      <c r="A247" s="142"/>
      <c r="B247" s="143"/>
      <c r="C247" s="143"/>
      <c r="D247" s="143"/>
      <c r="E247" s="90"/>
      <c r="F247" s="143"/>
      <c r="G247" s="143"/>
      <c r="H247" s="41"/>
      <c r="I247" s="198" t="s">
        <v>380</v>
      </c>
      <c r="J247" s="43">
        <v>40000</v>
      </c>
      <c r="K247" s="43">
        <v>0</v>
      </c>
      <c r="L247" s="43">
        <v>0</v>
      </c>
      <c r="M247" s="43">
        <f t="shared" si="65"/>
        <v>40000</v>
      </c>
      <c r="N247" s="43">
        <f t="shared" si="71"/>
        <v>50000</v>
      </c>
      <c r="O247" s="57">
        <f>M247*1.25</f>
        <v>50000</v>
      </c>
      <c r="P247" s="44"/>
      <c r="Q247" s="199"/>
    </row>
    <row r="248" spans="1:17" ht="40.5" customHeight="1" x14ac:dyDescent="0.25">
      <c r="A248" s="102" t="s">
        <v>381</v>
      </c>
      <c r="B248" s="83" t="s">
        <v>346</v>
      </c>
      <c r="C248" s="83" t="s">
        <v>33</v>
      </c>
      <c r="D248" s="83" t="s">
        <v>22</v>
      </c>
      <c r="E248" s="83" t="s">
        <v>77</v>
      </c>
      <c r="F248" s="84" t="s">
        <v>54</v>
      </c>
      <c r="G248" s="83" t="s">
        <v>78</v>
      </c>
      <c r="H248" s="85">
        <v>3251333</v>
      </c>
      <c r="I248" s="138" t="s">
        <v>382</v>
      </c>
      <c r="J248" s="87">
        <v>75000</v>
      </c>
      <c r="K248" s="87">
        <v>0</v>
      </c>
      <c r="L248" s="87">
        <v>0</v>
      </c>
      <c r="M248" s="87">
        <f t="shared" si="65"/>
        <v>75000</v>
      </c>
      <c r="N248" s="87">
        <f t="shared" si="71"/>
        <v>93750</v>
      </c>
      <c r="O248" s="87">
        <v>93750</v>
      </c>
      <c r="P248" s="97"/>
      <c r="Q248" s="103" t="s">
        <v>38</v>
      </c>
    </row>
    <row r="249" spans="1:17" ht="44.25" customHeight="1" x14ac:dyDescent="0.25">
      <c r="A249" s="109"/>
      <c r="B249" s="110"/>
      <c r="C249" s="110"/>
      <c r="D249" s="110"/>
      <c r="E249" s="110"/>
      <c r="F249" s="146"/>
      <c r="G249" s="110"/>
      <c r="H249" s="111">
        <v>3251335</v>
      </c>
      <c r="I249" s="112" t="s">
        <v>383</v>
      </c>
      <c r="J249" s="113">
        <f>J250</f>
        <v>34000</v>
      </c>
      <c r="K249" s="113">
        <f t="shared" ref="K249:O249" si="79">K250</f>
        <v>6000</v>
      </c>
      <c r="L249" s="113">
        <f t="shared" si="79"/>
        <v>0</v>
      </c>
      <c r="M249" s="113">
        <f t="shared" si="79"/>
        <v>40000</v>
      </c>
      <c r="N249" s="113">
        <f t="shared" si="79"/>
        <v>50000</v>
      </c>
      <c r="O249" s="113">
        <f t="shared" si="79"/>
        <v>25000</v>
      </c>
      <c r="P249" s="114"/>
      <c r="Q249" s="115"/>
    </row>
    <row r="250" spans="1:17" ht="28.5" customHeight="1" x14ac:dyDescent="0.25">
      <c r="A250" s="102"/>
      <c r="B250" s="83" t="s">
        <v>384</v>
      </c>
      <c r="C250" s="83" t="s">
        <v>21</v>
      </c>
      <c r="D250" s="83" t="s">
        <v>53</v>
      </c>
      <c r="E250" s="83"/>
      <c r="F250" s="84"/>
      <c r="G250" s="83"/>
      <c r="H250" s="85">
        <v>3251335</v>
      </c>
      <c r="I250" s="138" t="s">
        <v>385</v>
      </c>
      <c r="J250" s="87">
        <f>SUM(J251:J252)</f>
        <v>34000</v>
      </c>
      <c r="K250" s="87">
        <f t="shared" ref="K250:O250" si="80">SUM(K251:K252)</f>
        <v>6000</v>
      </c>
      <c r="L250" s="87">
        <f t="shared" si="80"/>
        <v>0</v>
      </c>
      <c r="M250" s="87">
        <f t="shared" si="80"/>
        <v>40000</v>
      </c>
      <c r="N250" s="87">
        <f t="shared" si="80"/>
        <v>50000</v>
      </c>
      <c r="O250" s="87">
        <f t="shared" si="80"/>
        <v>25000</v>
      </c>
      <c r="P250" s="97" t="s">
        <v>22</v>
      </c>
      <c r="Q250" s="103" t="s">
        <v>38</v>
      </c>
    </row>
    <row r="251" spans="1:17" ht="27.75" customHeight="1" x14ac:dyDescent="0.25">
      <c r="A251" s="106"/>
      <c r="B251" s="107"/>
      <c r="C251" s="107"/>
      <c r="D251" s="107"/>
      <c r="E251" s="107"/>
      <c r="F251" s="144"/>
      <c r="G251" s="107"/>
      <c r="H251" s="108"/>
      <c r="I251" s="56" t="s">
        <v>386</v>
      </c>
      <c r="J251" s="57">
        <v>24000</v>
      </c>
      <c r="K251" s="57">
        <v>4000</v>
      </c>
      <c r="L251" s="57">
        <v>0</v>
      </c>
      <c r="M251" s="57">
        <f t="shared" si="65"/>
        <v>28000</v>
      </c>
      <c r="N251" s="57">
        <f t="shared" si="71"/>
        <v>35000</v>
      </c>
      <c r="O251" s="43">
        <f>M251*1.25/2</f>
        <v>17500</v>
      </c>
      <c r="P251" s="58"/>
      <c r="Q251" s="59"/>
    </row>
    <row r="252" spans="1:17" ht="35.1" customHeight="1" x14ac:dyDescent="0.25">
      <c r="A252" s="106"/>
      <c r="B252" s="107"/>
      <c r="C252" s="107"/>
      <c r="D252" s="107"/>
      <c r="E252" s="107"/>
      <c r="F252" s="144"/>
      <c r="G252" s="107"/>
      <c r="H252" s="108"/>
      <c r="I252" s="56" t="s">
        <v>387</v>
      </c>
      <c r="J252" s="57">
        <v>10000</v>
      </c>
      <c r="K252" s="57">
        <v>2000</v>
      </c>
      <c r="L252" s="57">
        <v>0</v>
      </c>
      <c r="M252" s="57">
        <f t="shared" si="65"/>
        <v>12000</v>
      </c>
      <c r="N252" s="57">
        <f t="shared" si="71"/>
        <v>15000</v>
      </c>
      <c r="O252" s="43">
        <f>M252*1.25/2</f>
        <v>7500</v>
      </c>
      <c r="P252" s="58"/>
      <c r="Q252" s="59"/>
    </row>
    <row r="253" spans="1:17" ht="35.1" customHeight="1" x14ac:dyDescent="0.25">
      <c r="A253" s="109" t="s">
        <v>388</v>
      </c>
      <c r="B253" s="110" t="s">
        <v>384</v>
      </c>
      <c r="C253" s="110" t="s">
        <v>21</v>
      </c>
      <c r="D253" s="110" t="s">
        <v>22</v>
      </c>
      <c r="E253" s="110"/>
      <c r="F253" s="110"/>
      <c r="G253" s="110"/>
      <c r="H253" s="111">
        <v>3251337</v>
      </c>
      <c r="I253" s="112" t="s">
        <v>389</v>
      </c>
      <c r="J253" s="113">
        <v>19000</v>
      </c>
      <c r="K253" s="113">
        <v>1500</v>
      </c>
      <c r="L253" s="113">
        <v>0</v>
      </c>
      <c r="M253" s="113">
        <f t="shared" si="65"/>
        <v>20500</v>
      </c>
      <c r="N253" s="113">
        <f t="shared" si="71"/>
        <v>25625</v>
      </c>
      <c r="O253" s="113">
        <f>M253*1.25</f>
        <v>25625</v>
      </c>
      <c r="P253" s="114" t="s">
        <v>22</v>
      </c>
      <c r="Q253" s="115"/>
    </row>
    <row r="254" spans="1:17" ht="35.1" customHeight="1" x14ac:dyDescent="0.25">
      <c r="A254" s="109"/>
      <c r="B254" s="110" t="s">
        <v>390</v>
      </c>
      <c r="C254" s="110" t="s">
        <v>21</v>
      </c>
      <c r="D254" s="110" t="s">
        <v>22</v>
      </c>
      <c r="E254" s="110"/>
      <c r="F254" s="146"/>
      <c r="G254" s="110"/>
      <c r="H254" s="111">
        <v>3251338</v>
      </c>
      <c r="I254" s="112" t="s">
        <v>391</v>
      </c>
      <c r="J254" s="113">
        <v>25000</v>
      </c>
      <c r="K254" s="113">
        <v>0</v>
      </c>
      <c r="L254" s="113">
        <v>0</v>
      </c>
      <c r="M254" s="113">
        <f t="shared" si="65"/>
        <v>25000</v>
      </c>
      <c r="N254" s="113">
        <f t="shared" si="71"/>
        <v>31250</v>
      </c>
      <c r="O254" s="113">
        <f>M254*1.25</f>
        <v>31250</v>
      </c>
      <c r="P254" s="114" t="s">
        <v>22</v>
      </c>
      <c r="Q254" s="115"/>
    </row>
    <row r="255" spans="1:17" ht="46.5" customHeight="1" x14ac:dyDescent="0.25">
      <c r="A255" s="109"/>
      <c r="B255" s="110"/>
      <c r="C255" s="110"/>
      <c r="D255" s="110"/>
      <c r="E255" s="110"/>
      <c r="F255" s="146"/>
      <c r="G255" s="110"/>
      <c r="H255" s="111">
        <v>3251339</v>
      </c>
      <c r="I255" s="112" t="s">
        <v>392</v>
      </c>
      <c r="J255" s="113">
        <f>J256</f>
        <v>0</v>
      </c>
      <c r="K255" s="113">
        <f t="shared" ref="K255:O255" si="81">K256</f>
        <v>75000</v>
      </c>
      <c r="L255" s="113">
        <f t="shared" si="81"/>
        <v>0</v>
      </c>
      <c r="M255" s="113">
        <f t="shared" si="81"/>
        <v>75000</v>
      </c>
      <c r="N255" s="113">
        <f t="shared" si="81"/>
        <v>93750</v>
      </c>
      <c r="O255" s="113">
        <f t="shared" si="81"/>
        <v>46875</v>
      </c>
      <c r="P255" s="114"/>
      <c r="Q255" s="115"/>
    </row>
    <row r="256" spans="1:17" ht="35.1" customHeight="1" x14ac:dyDescent="0.25">
      <c r="A256" s="118" t="s">
        <v>393</v>
      </c>
      <c r="B256" s="90">
        <v>33694000</v>
      </c>
      <c r="C256" s="90" t="s">
        <v>33</v>
      </c>
      <c r="D256" s="90" t="s">
        <v>22</v>
      </c>
      <c r="E256" s="90" t="s">
        <v>34</v>
      </c>
      <c r="F256" s="127" t="s">
        <v>100</v>
      </c>
      <c r="G256" s="90" t="s">
        <v>36</v>
      </c>
      <c r="H256" s="91"/>
      <c r="I256" s="55" t="s">
        <v>394</v>
      </c>
      <c r="J256" s="57">
        <v>0</v>
      </c>
      <c r="K256" s="57">
        <v>75000</v>
      </c>
      <c r="L256" s="57">
        <v>0</v>
      </c>
      <c r="M256" s="57">
        <f t="shared" si="65"/>
        <v>75000</v>
      </c>
      <c r="N256" s="57">
        <f t="shared" si="71"/>
        <v>93750</v>
      </c>
      <c r="O256" s="57">
        <f>M256*1.25/2</f>
        <v>46875</v>
      </c>
      <c r="P256" s="58" t="s">
        <v>22</v>
      </c>
      <c r="Q256" s="59" t="s">
        <v>38</v>
      </c>
    </row>
    <row r="257" spans="1:17" s="3" customFormat="1" ht="35.1" customHeight="1" x14ac:dyDescent="0.25">
      <c r="A257" s="109"/>
      <c r="B257" s="110"/>
      <c r="C257" s="110"/>
      <c r="D257" s="110"/>
      <c r="E257" s="110"/>
      <c r="F257" s="110"/>
      <c r="G257" s="110"/>
      <c r="H257" s="111">
        <v>3251340</v>
      </c>
      <c r="I257" s="112" t="s">
        <v>395</v>
      </c>
      <c r="J257" s="113">
        <f>J258</f>
        <v>24000</v>
      </c>
      <c r="K257" s="113">
        <f t="shared" ref="K257:O257" si="82">K258</f>
        <v>0</v>
      </c>
      <c r="L257" s="113">
        <f t="shared" si="82"/>
        <v>0</v>
      </c>
      <c r="M257" s="113">
        <f t="shared" si="82"/>
        <v>24000</v>
      </c>
      <c r="N257" s="113">
        <f t="shared" si="82"/>
        <v>30000</v>
      </c>
      <c r="O257" s="113">
        <f t="shared" si="82"/>
        <v>30000</v>
      </c>
      <c r="P257" s="114"/>
      <c r="Q257" s="115"/>
    </row>
    <row r="258" spans="1:17" ht="30" x14ac:dyDescent="0.25">
      <c r="A258" s="119"/>
      <c r="B258" s="39" t="s">
        <v>396</v>
      </c>
      <c r="C258" s="39" t="s">
        <v>21</v>
      </c>
      <c r="D258" s="39" t="s">
        <v>22</v>
      </c>
      <c r="E258" s="39"/>
      <c r="F258" s="39"/>
      <c r="G258" s="39"/>
      <c r="H258" s="41">
        <v>3251340</v>
      </c>
      <c r="I258" s="42" t="s">
        <v>397</v>
      </c>
      <c r="J258" s="43">
        <v>24000</v>
      </c>
      <c r="K258" s="43">
        <v>0</v>
      </c>
      <c r="L258" s="43">
        <v>0</v>
      </c>
      <c r="M258" s="43">
        <f t="shared" si="65"/>
        <v>24000</v>
      </c>
      <c r="N258" s="43">
        <f t="shared" si="71"/>
        <v>30000</v>
      </c>
      <c r="O258" s="43">
        <f>M258*1.25</f>
        <v>30000</v>
      </c>
      <c r="P258" s="44" t="s">
        <v>22</v>
      </c>
      <c r="Q258" s="45"/>
    </row>
    <row r="259" spans="1:17" ht="35.1" customHeight="1" x14ac:dyDescent="0.25">
      <c r="A259" s="109"/>
      <c r="B259" s="110" t="s">
        <v>323</v>
      </c>
      <c r="C259" s="110" t="s">
        <v>33</v>
      </c>
      <c r="D259" s="110" t="s">
        <v>53</v>
      </c>
      <c r="E259" s="110" t="s">
        <v>77</v>
      </c>
      <c r="F259" s="133" t="s">
        <v>54</v>
      </c>
      <c r="G259" s="110" t="s">
        <v>78</v>
      </c>
      <c r="H259" s="111">
        <v>3251341</v>
      </c>
      <c r="I259" s="112" t="s">
        <v>398</v>
      </c>
      <c r="J259" s="113">
        <f>SUM(J260:J267)</f>
        <v>74000</v>
      </c>
      <c r="K259" s="113">
        <f t="shared" ref="K259:O259" si="83">SUM(K260:K267)</f>
        <v>0</v>
      </c>
      <c r="L259" s="113">
        <f t="shared" si="83"/>
        <v>0</v>
      </c>
      <c r="M259" s="113">
        <f t="shared" si="83"/>
        <v>74000</v>
      </c>
      <c r="N259" s="113">
        <f t="shared" si="83"/>
        <v>92500</v>
      </c>
      <c r="O259" s="113">
        <f t="shared" si="83"/>
        <v>92500</v>
      </c>
      <c r="P259" s="114" t="s">
        <v>22</v>
      </c>
      <c r="Q259" s="115" t="s">
        <v>38</v>
      </c>
    </row>
    <row r="260" spans="1:17" ht="35.1" customHeight="1" x14ac:dyDescent="0.25">
      <c r="A260" s="38"/>
      <c r="B260" s="39"/>
      <c r="C260" s="39"/>
      <c r="D260" s="39"/>
      <c r="E260" s="39"/>
      <c r="F260" s="39"/>
      <c r="G260" s="39"/>
      <c r="H260" s="41"/>
      <c r="I260" s="42" t="s">
        <v>399</v>
      </c>
      <c r="J260" s="43">
        <v>5000</v>
      </c>
      <c r="K260" s="43">
        <v>0</v>
      </c>
      <c r="L260" s="43">
        <v>0</v>
      </c>
      <c r="M260" s="43">
        <f t="shared" si="65"/>
        <v>5000</v>
      </c>
      <c r="N260" s="43">
        <f t="shared" si="71"/>
        <v>6250</v>
      </c>
      <c r="O260" s="43">
        <f>N260</f>
        <v>6250</v>
      </c>
      <c r="P260" s="44"/>
      <c r="Q260" s="45"/>
    </row>
    <row r="261" spans="1:17" ht="35.1" customHeight="1" x14ac:dyDescent="0.25">
      <c r="A261" s="38"/>
      <c r="B261" s="39"/>
      <c r="C261" s="39"/>
      <c r="D261" s="39"/>
      <c r="E261" s="39"/>
      <c r="F261" s="39"/>
      <c r="G261" s="39"/>
      <c r="H261" s="41"/>
      <c r="I261" s="42" t="s">
        <v>400</v>
      </c>
      <c r="J261" s="43">
        <v>25000</v>
      </c>
      <c r="K261" s="43">
        <v>0</v>
      </c>
      <c r="L261" s="43">
        <v>0</v>
      </c>
      <c r="M261" s="43">
        <f t="shared" si="65"/>
        <v>25000</v>
      </c>
      <c r="N261" s="43">
        <f t="shared" si="71"/>
        <v>31250</v>
      </c>
      <c r="O261" s="43">
        <f t="shared" ref="O261:O267" si="84">N261</f>
        <v>31250</v>
      </c>
      <c r="P261" s="44"/>
      <c r="Q261" s="45"/>
    </row>
    <row r="262" spans="1:17" ht="35.1" customHeight="1" x14ac:dyDescent="0.25">
      <c r="A262" s="38"/>
      <c r="B262" s="39"/>
      <c r="C262" s="39"/>
      <c r="D262" s="39"/>
      <c r="E262" s="39"/>
      <c r="F262" s="39"/>
      <c r="G262" s="39"/>
      <c r="H262" s="41"/>
      <c r="I262" s="42" t="s">
        <v>401</v>
      </c>
      <c r="J262" s="43">
        <v>6000</v>
      </c>
      <c r="K262" s="43">
        <v>0</v>
      </c>
      <c r="L262" s="43">
        <v>0</v>
      </c>
      <c r="M262" s="43">
        <f t="shared" ref="M262:M315" si="85">SUM(J262:L262)</f>
        <v>6000</v>
      </c>
      <c r="N262" s="43">
        <f t="shared" si="71"/>
        <v>7500</v>
      </c>
      <c r="O262" s="43">
        <f t="shared" si="84"/>
        <v>7500</v>
      </c>
      <c r="P262" s="44"/>
      <c r="Q262" s="45"/>
    </row>
    <row r="263" spans="1:17" ht="35.1" customHeight="1" x14ac:dyDescent="0.25">
      <c r="A263" s="38"/>
      <c r="B263" s="39"/>
      <c r="C263" s="39"/>
      <c r="D263" s="39"/>
      <c r="E263" s="39"/>
      <c r="F263" s="39"/>
      <c r="G263" s="39"/>
      <c r="H263" s="41"/>
      <c r="I263" s="42" t="s">
        <v>402</v>
      </c>
      <c r="J263" s="43">
        <v>6000</v>
      </c>
      <c r="K263" s="43">
        <v>0</v>
      </c>
      <c r="L263" s="43">
        <v>0</v>
      </c>
      <c r="M263" s="43">
        <f t="shared" si="85"/>
        <v>6000</v>
      </c>
      <c r="N263" s="43">
        <f t="shared" si="71"/>
        <v>7500</v>
      </c>
      <c r="O263" s="43">
        <f t="shared" si="84"/>
        <v>7500</v>
      </c>
      <c r="P263" s="44"/>
      <c r="Q263" s="45"/>
    </row>
    <row r="264" spans="1:17" ht="35.1" customHeight="1" x14ac:dyDescent="0.25">
      <c r="A264" s="38"/>
      <c r="B264" s="39"/>
      <c r="C264" s="39"/>
      <c r="D264" s="39"/>
      <c r="E264" s="39"/>
      <c r="F264" s="39"/>
      <c r="G264" s="39"/>
      <c r="H264" s="41"/>
      <c r="I264" s="42" t="s">
        <v>403</v>
      </c>
      <c r="J264" s="43">
        <v>9000</v>
      </c>
      <c r="K264" s="43">
        <v>0</v>
      </c>
      <c r="L264" s="43">
        <v>0</v>
      </c>
      <c r="M264" s="43">
        <f t="shared" si="85"/>
        <v>9000</v>
      </c>
      <c r="N264" s="43">
        <f t="shared" si="71"/>
        <v>11250</v>
      </c>
      <c r="O264" s="43">
        <f t="shared" si="84"/>
        <v>11250</v>
      </c>
      <c r="P264" s="44"/>
      <c r="Q264" s="45"/>
    </row>
    <row r="265" spans="1:17" ht="35.1" customHeight="1" x14ac:dyDescent="0.25">
      <c r="A265" s="38"/>
      <c r="B265" s="39"/>
      <c r="C265" s="39"/>
      <c r="D265" s="39"/>
      <c r="E265" s="39"/>
      <c r="F265" s="39"/>
      <c r="G265" s="39"/>
      <c r="H265" s="41"/>
      <c r="I265" s="42" t="s">
        <v>404</v>
      </c>
      <c r="J265" s="43">
        <v>13000</v>
      </c>
      <c r="K265" s="43">
        <v>0</v>
      </c>
      <c r="L265" s="43">
        <v>0</v>
      </c>
      <c r="M265" s="43">
        <f t="shared" si="85"/>
        <v>13000</v>
      </c>
      <c r="N265" s="43">
        <f t="shared" si="71"/>
        <v>16250</v>
      </c>
      <c r="O265" s="43">
        <f t="shared" si="84"/>
        <v>16250</v>
      </c>
      <c r="P265" s="44"/>
      <c r="Q265" s="45"/>
    </row>
    <row r="266" spans="1:17" ht="35.1" customHeight="1" x14ac:dyDescent="0.25">
      <c r="A266" s="38"/>
      <c r="B266" s="39"/>
      <c r="C266" s="39"/>
      <c r="D266" s="39"/>
      <c r="E266" s="39"/>
      <c r="F266" s="39"/>
      <c r="G266" s="39"/>
      <c r="H266" s="41"/>
      <c r="I266" s="42" t="s">
        <v>405</v>
      </c>
      <c r="J266" s="43">
        <v>8000</v>
      </c>
      <c r="K266" s="43">
        <v>0</v>
      </c>
      <c r="L266" s="43">
        <v>0</v>
      </c>
      <c r="M266" s="43">
        <f t="shared" si="85"/>
        <v>8000</v>
      </c>
      <c r="N266" s="43">
        <f t="shared" si="71"/>
        <v>10000</v>
      </c>
      <c r="O266" s="43">
        <f t="shared" si="84"/>
        <v>10000</v>
      </c>
      <c r="P266" s="44"/>
      <c r="Q266" s="45"/>
    </row>
    <row r="267" spans="1:17" ht="35.1" customHeight="1" x14ac:dyDescent="0.25">
      <c r="A267" s="38"/>
      <c r="B267" s="39"/>
      <c r="C267" s="39"/>
      <c r="D267" s="39"/>
      <c r="E267" s="39"/>
      <c r="F267" s="39"/>
      <c r="G267" s="39"/>
      <c r="H267" s="41"/>
      <c r="I267" s="42" t="s">
        <v>406</v>
      </c>
      <c r="J267" s="43">
        <v>2000</v>
      </c>
      <c r="K267" s="43">
        <v>0</v>
      </c>
      <c r="L267" s="43">
        <v>0</v>
      </c>
      <c r="M267" s="43">
        <f t="shared" si="85"/>
        <v>2000</v>
      </c>
      <c r="N267" s="43">
        <f t="shared" si="71"/>
        <v>2500</v>
      </c>
      <c r="O267" s="43">
        <f t="shared" si="84"/>
        <v>2500</v>
      </c>
      <c r="P267" s="44"/>
      <c r="Q267" s="45"/>
    </row>
    <row r="268" spans="1:17" ht="35.1" customHeight="1" x14ac:dyDescent="0.25">
      <c r="A268" s="170"/>
      <c r="B268" s="32"/>
      <c r="C268" s="32"/>
      <c r="D268" s="32"/>
      <c r="E268" s="32"/>
      <c r="F268" s="32"/>
      <c r="G268" s="32"/>
      <c r="H268" s="33">
        <v>3293</v>
      </c>
      <c r="I268" s="34" t="s">
        <v>407</v>
      </c>
      <c r="J268" s="35">
        <f>J269</f>
        <v>18000</v>
      </c>
      <c r="K268" s="35">
        <f t="shared" ref="K268:O268" si="86">K269</f>
        <v>2500</v>
      </c>
      <c r="L268" s="35">
        <f t="shared" si="86"/>
        <v>0</v>
      </c>
      <c r="M268" s="35">
        <f t="shared" si="86"/>
        <v>20500</v>
      </c>
      <c r="N268" s="35">
        <f t="shared" si="86"/>
        <v>25625</v>
      </c>
      <c r="O268" s="35">
        <f t="shared" si="86"/>
        <v>24395</v>
      </c>
      <c r="P268" s="36"/>
      <c r="Q268" s="101"/>
    </row>
    <row r="269" spans="1:17" s="3" customFormat="1" ht="35.1" customHeight="1" x14ac:dyDescent="0.25">
      <c r="A269" s="38" t="s">
        <v>408</v>
      </c>
      <c r="B269" s="39" t="s">
        <v>409</v>
      </c>
      <c r="C269" s="39" t="s">
        <v>21</v>
      </c>
      <c r="D269" s="39" t="s">
        <v>22</v>
      </c>
      <c r="E269" s="39"/>
      <c r="F269" s="39"/>
      <c r="G269" s="39"/>
      <c r="H269" s="41">
        <v>32931</v>
      </c>
      <c r="I269" s="42" t="s">
        <v>410</v>
      </c>
      <c r="J269" s="43">
        <v>18000</v>
      </c>
      <c r="K269" s="43">
        <v>2500</v>
      </c>
      <c r="L269" s="43">
        <v>0</v>
      </c>
      <c r="M269" s="43">
        <f t="shared" si="85"/>
        <v>20500</v>
      </c>
      <c r="N269" s="57">
        <f>M269*1.25</f>
        <v>25625</v>
      </c>
      <c r="O269" s="43">
        <f>M269*1.19</f>
        <v>24395</v>
      </c>
      <c r="P269" s="44" t="s">
        <v>22</v>
      </c>
      <c r="Q269" s="45"/>
    </row>
    <row r="270" spans="1:17" ht="34.5" customHeight="1" x14ac:dyDescent="0.25">
      <c r="A270" s="31"/>
      <c r="B270" s="32"/>
      <c r="C270" s="32"/>
      <c r="D270" s="32"/>
      <c r="E270" s="32"/>
      <c r="F270" s="32"/>
      <c r="G270" s="32"/>
      <c r="H270" s="33">
        <v>3299</v>
      </c>
      <c r="I270" s="34" t="s">
        <v>411</v>
      </c>
      <c r="J270" s="35">
        <f>J271</f>
        <v>5000</v>
      </c>
      <c r="K270" s="35">
        <f t="shared" ref="K270:O270" si="87">K271</f>
        <v>-2500</v>
      </c>
      <c r="L270" s="35">
        <f t="shared" si="87"/>
        <v>0</v>
      </c>
      <c r="M270" s="35">
        <f t="shared" si="87"/>
        <v>2500</v>
      </c>
      <c r="N270" s="35">
        <f t="shared" si="87"/>
        <v>3125</v>
      </c>
      <c r="O270" s="35">
        <f t="shared" si="87"/>
        <v>2975</v>
      </c>
      <c r="P270" s="35"/>
      <c r="Q270" s="101"/>
    </row>
    <row r="271" spans="1:17" ht="36" customHeight="1" thickBot="1" x14ac:dyDescent="0.3">
      <c r="A271" s="200"/>
      <c r="B271" s="201" t="s">
        <v>412</v>
      </c>
      <c r="C271" s="201" t="s">
        <v>21</v>
      </c>
      <c r="D271" s="201" t="s">
        <v>22</v>
      </c>
      <c r="E271" s="201"/>
      <c r="F271" s="201"/>
      <c r="G271" s="201"/>
      <c r="H271" s="202"/>
      <c r="I271" s="203" t="s">
        <v>413</v>
      </c>
      <c r="J271" s="204">
        <v>5000</v>
      </c>
      <c r="K271" s="204">
        <v>-2500</v>
      </c>
      <c r="L271" s="204">
        <v>0</v>
      </c>
      <c r="M271" s="204">
        <f t="shared" si="85"/>
        <v>2500</v>
      </c>
      <c r="N271" s="204">
        <f t="shared" si="71"/>
        <v>3125</v>
      </c>
      <c r="O271" s="204">
        <f>M271*1.19</f>
        <v>2975</v>
      </c>
      <c r="P271" s="205" t="s">
        <v>22</v>
      </c>
      <c r="Q271" s="206"/>
    </row>
    <row r="272" spans="1:17" ht="31.5" customHeight="1" thickTop="1" x14ac:dyDescent="0.25">
      <c r="A272" s="246"/>
      <c r="B272" s="207"/>
      <c r="C272" s="207"/>
      <c r="D272" s="207"/>
      <c r="E272" s="207"/>
      <c r="F272" s="207"/>
      <c r="G272" s="207"/>
      <c r="H272" s="207">
        <v>42211</v>
      </c>
      <c r="I272" s="208" t="s">
        <v>414</v>
      </c>
      <c r="J272" s="209">
        <f>SUM(J273:J276)</f>
        <v>165000</v>
      </c>
      <c r="K272" s="209">
        <f t="shared" ref="K272:O272" si="88">SUM(K273:K276)</f>
        <v>-6000</v>
      </c>
      <c r="L272" s="209">
        <f t="shared" si="88"/>
        <v>0</v>
      </c>
      <c r="M272" s="209">
        <f t="shared" si="88"/>
        <v>159000</v>
      </c>
      <c r="N272" s="209">
        <f t="shared" si="88"/>
        <v>198750</v>
      </c>
      <c r="O272" s="209">
        <f t="shared" si="88"/>
        <v>189210</v>
      </c>
      <c r="P272" s="209"/>
      <c r="Q272" s="247"/>
    </row>
    <row r="273" spans="1:17" ht="30" x14ac:dyDescent="0.25">
      <c r="A273" s="248" t="s">
        <v>415</v>
      </c>
      <c r="B273" s="210" t="s">
        <v>416</v>
      </c>
      <c r="C273" s="210" t="s">
        <v>21</v>
      </c>
      <c r="D273" s="211" t="s">
        <v>22</v>
      </c>
      <c r="E273" s="210"/>
      <c r="F273" s="210"/>
      <c r="G273" s="210"/>
      <c r="H273" s="210" t="s">
        <v>80</v>
      </c>
      <c r="I273" s="4" t="s">
        <v>417</v>
      </c>
      <c r="J273" s="212">
        <v>6000</v>
      </c>
      <c r="K273" s="212">
        <v>0</v>
      </c>
      <c r="L273" s="212">
        <v>0</v>
      </c>
      <c r="M273" s="212">
        <f t="shared" si="85"/>
        <v>6000</v>
      </c>
      <c r="N273" s="212">
        <f t="shared" ref="N273:N315" si="89">M273*1.25</f>
        <v>7500</v>
      </c>
      <c r="O273" s="212">
        <f>M273*1.19</f>
        <v>7140</v>
      </c>
      <c r="P273" s="213" t="s">
        <v>22</v>
      </c>
      <c r="Q273" s="249"/>
    </row>
    <row r="274" spans="1:17" ht="30" x14ac:dyDescent="0.25">
      <c r="A274" s="248" t="s">
        <v>418</v>
      </c>
      <c r="B274" s="211" t="s">
        <v>419</v>
      </c>
      <c r="C274" s="210" t="s">
        <v>21</v>
      </c>
      <c r="D274" s="211" t="s">
        <v>22</v>
      </c>
      <c r="E274" s="210"/>
      <c r="F274" s="211"/>
      <c r="G274" s="210"/>
      <c r="H274" s="210" t="s">
        <v>80</v>
      </c>
      <c r="I274" s="4" t="s">
        <v>420</v>
      </c>
      <c r="J274" s="212">
        <v>5000</v>
      </c>
      <c r="K274" s="212">
        <v>0</v>
      </c>
      <c r="L274" s="212">
        <v>0</v>
      </c>
      <c r="M274" s="212">
        <f t="shared" si="85"/>
        <v>5000</v>
      </c>
      <c r="N274" s="212">
        <f t="shared" si="89"/>
        <v>6250</v>
      </c>
      <c r="O274" s="212">
        <f t="shared" ref="O274:O276" si="90">M274*1.19</f>
        <v>5950</v>
      </c>
      <c r="P274" s="213" t="s">
        <v>22</v>
      </c>
      <c r="Q274" s="250"/>
    </row>
    <row r="275" spans="1:17" ht="30" x14ac:dyDescent="0.25">
      <c r="A275" s="251"/>
      <c r="B275" s="211" t="s">
        <v>421</v>
      </c>
      <c r="C275" s="210" t="s">
        <v>21</v>
      </c>
      <c r="D275" s="211" t="s">
        <v>22</v>
      </c>
      <c r="E275" s="210"/>
      <c r="F275" s="211"/>
      <c r="G275" s="210"/>
      <c r="H275" s="210" t="s">
        <v>80</v>
      </c>
      <c r="I275" s="4" t="s">
        <v>422</v>
      </c>
      <c r="J275" s="212">
        <v>4000</v>
      </c>
      <c r="K275" s="212">
        <v>0</v>
      </c>
      <c r="L275" s="212">
        <v>0</v>
      </c>
      <c r="M275" s="212">
        <f t="shared" si="85"/>
        <v>4000</v>
      </c>
      <c r="N275" s="212">
        <f t="shared" si="89"/>
        <v>5000</v>
      </c>
      <c r="O275" s="212">
        <f t="shared" si="90"/>
        <v>4760</v>
      </c>
      <c r="P275" s="213" t="s">
        <v>22</v>
      </c>
      <c r="Q275" s="249"/>
    </row>
    <row r="276" spans="1:17" ht="75" x14ac:dyDescent="0.25">
      <c r="A276" s="248" t="s">
        <v>423</v>
      </c>
      <c r="B276" s="211" t="s">
        <v>185</v>
      </c>
      <c r="C276" s="210" t="s">
        <v>424</v>
      </c>
      <c r="D276" s="211" t="s">
        <v>53</v>
      </c>
      <c r="E276" s="210" t="s">
        <v>221</v>
      </c>
      <c r="F276" s="211" t="s">
        <v>100</v>
      </c>
      <c r="G276" s="210" t="s">
        <v>425</v>
      </c>
      <c r="H276" s="210" t="s">
        <v>80</v>
      </c>
      <c r="I276" s="4" t="s">
        <v>426</v>
      </c>
      <c r="J276" s="212">
        <v>150000</v>
      </c>
      <c r="K276" s="212">
        <v>-6000</v>
      </c>
      <c r="L276" s="212">
        <v>0</v>
      </c>
      <c r="M276" s="212">
        <f t="shared" si="85"/>
        <v>144000</v>
      </c>
      <c r="N276" s="212">
        <f t="shared" si="89"/>
        <v>180000</v>
      </c>
      <c r="O276" s="212">
        <f t="shared" si="90"/>
        <v>171360</v>
      </c>
      <c r="P276" s="213" t="s">
        <v>22</v>
      </c>
      <c r="Q276" s="252" t="s">
        <v>427</v>
      </c>
    </row>
    <row r="277" spans="1:17" ht="35.1" customHeight="1" x14ac:dyDescent="0.25">
      <c r="A277" s="253"/>
      <c r="B277" s="214"/>
      <c r="C277" s="214"/>
      <c r="D277" s="214"/>
      <c r="E277" s="214"/>
      <c r="F277" s="214"/>
      <c r="G277" s="214"/>
      <c r="H277" s="214">
        <v>42212</v>
      </c>
      <c r="I277" s="215" t="s">
        <v>428</v>
      </c>
      <c r="J277" s="216">
        <f>SUM(J278:J280)</f>
        <v>35000</v>
      </c>
      <c r="K277" s="216">
        <f t="shared" ref="K277:N277" si="91">SUM(K278:K280)</f>
        <v>0</v>
      </c>
      <c r="L277" s="216">
        <f t="shared" si="91"/>
        <v>0</v>
      </c>
      <c r="M277" s="216">
        <f t="shared" si="91"/>
        <v>35000</v>
      </c>
      <c r="N277" s="216">
        <f t="shared" si="91"/>
        <v>43750</v>
      </c>
      <c r="O277" s="216">
        <f t="shared" ref="O277" si="92">SUM(O278:O280)</f>
        <v>41650</v>
      </c>
      <c r="P277" s="216"/>
      <c r="Q277" s="254"/>
    </row>
    <row r="278" spans="1:17" ht="35.1" customHeight="1" x14ac:dyDescent="0.25">
      <c r="A278" s="255"/>
      <c r="B278" s="6" t="s">
        <v>429</v>
      </c>
      <c r="C278" s="6" t="s">
        <v>21</v>
      </c>
      <c r="D278" s="6" t="s">
        <v>22</v>
      </c>
      <c r="E278" s="6"/>
      <c r="F278" s="6"/>
      <c r="G278" s="6"/>
      <c r="H278" s="6" t="s">
        <v>80</v>
      </c>
      <c r="I278" s="7" t="s">
        <v>428</v>
      </c>
      <c r="J278" s="8">
        <v>24000</v>
      </c>
      <c r="K278" s="8">
        <v>0</v>
      </c>
      <c r="L278" s="8">
        <v>0</v>
      </c>
      <c r="M278" s="8">
        <f t="shared" si="85"/>
        <v>24000</v>
      </c>
      <c r="N278" s="8">
        <f t="shared" si="89"/>
        <v>30000</v>
      </c>
      <c r="O278" s="8">
        <f>M278*1.19</f>
        <v>28560</v>
      </c>
      <c r="P278" s="9" t="s">
        <v>22</v>
      </c>
      <c r="Q278" s="256"/>
    </row>
    <row r="279" spans="1:17" ht="35.1" customHeight="1" x14ac:dyDescent="0.25">
      <c r="A279" s="255" t="s">
        <v>430</v>
      </c>
      <c r="B279" s="6" t="s">
        <v>431</v>
      </c>
      <c r="C279" s="6" t="s">
        <v>21</v>
      </c>
      <c r="D279" s="6" t="s">
        <v>22</v>
      </c>
      <c r="E279" s="6"/>
      <c r="F279" s="6"/>
      <c r="G279" s="6"/>
      <c r="H279" s="6" t="s">
        <v>80</v>
      </c>
      <c r="I279" s="7" t="s">
        <v>432</v>
      </c>
      <c r="J279" s="8">
        <v>5000</v>
      </c>
      <c r="K279" s="8">
        <v>0</v>
      </c>
      <c r="L279" s="8">
        <v>0</v>
      </c>
      <c r="M279" s="8">
        <f t="shared" si="85"/>
        <v>5000</v>
      </c>
      <c r="N279" s="8">
        <f t="shared" si="89"/>
        <v>6250</v>
      </c>
      <c r="O279" s="8">
        <f t="shared" ref="O279:O282" si="93">M279*1.19</f>
        <v>5950</v>
      </c>
      <c r="P279" s="9" t="s">
        <v>22</v>
      </c>
      <c r="Q279" s="256"/>
    </row>
    <row r="280" spans="1:17" ht="35.1" customHeight="1" x14ac:dyDescent="0.25">
      <c r="A280" s="255"/>
      <c r="B280" s="6" t="s">
        <v>433</v>
      </c>
      <c r="C280" s="6" t="s">
        <v>21</v>
      </c>
      <c r="D280" s="6" t="s">
        <v>22</v>
      </c>
      <c r="E280" s="6"/>
      <c r="F280" s="6"/>
      <c r="G280" s="6"/>
      <c r="H280" s="6" t="s">
        <v>80</v>
      </c>
      <c r="I280" s="7" t="s">
        <v>434</v>
      </c>
      <c r="J280" s="8">
        <v>6000</v>
      </c>
      <c r="K280" s="8">
        <v>0</v>
      </c>
      <c r="L280" s="8">
        <v>0</v>
      </c>
      <c r="M280" s="8">
        <f t="shared" si="85"/>
        <v>6000</v>
      </c>
      <c r="N280" s="8">
        <f t="shared" si="89"/>
        <v>7500</v>
      </c>
      <c r="O280" s="8">
        <f t="shared" si="93"/>
        <v>7140</v>
      </c>
      <c r="P280" s="9" t="s">
        <v>22</v>
      </c>
      <c r="Q280" s="256"/>
    </row>
    <row r="281" spans="1:17" ht="35.1" customHeight="1" x14ac:dyDescent="0.25">
      <c r="A281" s="267"/>
      <c r="B281" s="234"/>
      <c r="C281" s="234"/>
      <c r="D281" s="234"/>
      <c r="E281" s="234"/>
      <c r="F281" s="234"/>
      <c r="G281" s="234"/>
      <c r="H281" s="214">
        <v>42231</v>
      </c>
      <c r="I281" s="215" t="s">
        <v>435</v>
      </c>
      <c r="J281" s="216">
        <f>J282</f>
        <v>0</v>
      </c>
      <c r="K281" s="216">
        <f t="shared" ref="K281:O281" si="94">K282</f>
        <v>0</v>
      </c>
      <c r="L281" s="216">
        <f t="shared" si="94"/>
        <v>8000</v>
      </c>
      <c r="M281" s="216">
        <f t="shared" si="94"/>
        <v>8000</v>
      </c>
      <c r="N281" s="216">
        <f t="shared" si="94"/>
        <v>10000</v>
      </c>
      <c r="O281" s="216">
        <f t="shared" si="94"/>
        <v>9520</v>
      </c>
      <c r="P281" s="218"/>
      <c r="Q281" s="258"/>
    </row>
    <row r="282" spans="1:17" ht="35.1" customHeight="1" x14ac:dyDescent="0.25">
      <c r="A282" s="255"/>
      <c r="B282" s="6">
        <v>42512000</v>
      </c>
      <c r="C282" s="6" t="s">
        <v>21</v>
      </c>
      <c r="D282" s="6" t="s">
        <v>22</v>
      </c>
      <c r="E282" s="6"/>
      <c r="F282" s="6"/>
      <c r="G282" s="6"/>
      <c r="H282" s="6" t="s">
        <v>80</v>
      </c>
      <c r="I282" s="7" t="s">
        <v>436</v>
      </c>
      <c r="J282" s="8">
        <v>0</v>
      </c>
      <c r="K282" s="8">
        <v>0</v>
      </c>
      <c r="L282" s="8">
        <v>8000</v>
      </c>
      <c r="M282" s="8">
        <v>8000</v>
      </c>
      <c r="N282" s="8">
        <f>M282*1.25</f>
        <v>10000</v>
      </c>
      <c r="O282" s="8">
        <f t="shared" si="93"/>
        <v>9520</v>
      </c>
      <c r="P282" s="9" t="s">
        <v>22</v>
      </c>
      <c r="Q282" s="256"/>
    </row>
    <row r="283" spans="1:17" ht="35.1" customHeight="1" x14ac:dyDescent="0.25">
      <c r="A283" s="257"/>
      <c r="B283" s="217"/>
      <c r="C283" s="214"/>
      <c r="D283" s="214"/>
      <c r="E283" s="214"/>
      <c r="F283" s="214"/>
      <c r="G283" s="214"/>
      <c r="H283" s="214">
        <v>42239</v>
      </c>
      <c r="I283" s="215" t="s">
        <v>437</v>
      </c>
      <c r="J283" s="216">
        <f>SUM(J284:J285)</f>
        <v>45000</v>
      </c>
      <c r="K283" s="216">
        <f t="shared" ref="K283:N283" si="95">SUM(K284:K285)</f>
        <v>0</v>
      </c>
      <c r="L283" s="216">
        <f t="shared" si="95"/>
        <v>0</v>
      </c>
      <c r="M283" s="216">
        <f t="shared" si="95"/>
        <v>45000</v>
      </c>
      <c r="N283" s="216">
        <f t="shared" si="95"/>
        <v>56250</v>
      </c>
      <c r="O283" s="216">
        <f t="shared" ref="O283" si="96">SUM(O284:O285)</f>
        <v>53550</v>
      </c>
      <c r="P283" s="218"/>
      <c r="Q283" s="258"/>
    </row>
    <row r="284" spans="1:17" ht="35.1" customHeight="1" x14ac:dyDescent="0.25">
      <c r="A284" s="255" t="s">
        <v>438</v>
      </c>
      <c r="B284" s="6" t="s">
        <v>439</v>
      </c>
      <c r="C284" s="6" t="s">
        <v>21</v>
      </c>
      <c r="D284" s="6" t="s">
        <v>22</v>
      </c>
      <c r="E284" s="6"/>
      <c r="F284" s="6"/>
      <c r="G284" s="6"/>
      <c r="H284" s="6" t="s">
        <v>80</v>
      </c>
      <c r="I284" s="7" t="s">
        <v>440</v>
      </c>
      <c r="J284" s="8">
        <v>10000</v>
      </c>
      <c r="K284" s="8">
        <v>0</v>
      </c>
      <c r="L284" s="8">
        <v>0</v>
      </c>
      <c r="M284" s="8">
        <f t="shared" si="85"/>
        <v>10000</v>
      </c>
      <c r="N284" s="8">
        <f t="shared" si="89"/>
        <v>12500</v>
      </c>
      <c r="O284" s="8">
        <f>J284*1.19</f>
        <v>11900</v>
      </c>
      <c r="P284" s="9" t="s">
        <v>22</v>
      </c>
      <c r="Q284" s="256"/>
    </row>
    <row r="285" spans="1:17" s="3" customFormat="1" ht="35.1" customHeight="1" x14ac:dyDescent="0.25">
      <c r="A285" s="255"/>
      <c r="B285" s="210" t="s">
        <v>441</v>
      </c>
      <c r="C285" s="210" t="s">
        <v>424</v>
      </c>
      <c r="D285" s="210" t="s">
        <v>53</v>
      </c>
      <c r="E285" s="210" t="s">
        <v>221</v>
      </c>
      <c r="F285" s="211" t="s">
        <v>442</v>
      </c>
      <c r="G285" s="210" t="s">
        <v>443</v>
      </c>
      <c r="H285" s="210" t="s">
        <v>80</v>
      </c>
      <c r="I285" s="4" t="s">
        <v>444</v>
      </c>
      <c r="J285" s="219">
        <v>35000</v>
      </c>
      <c r="K285" s="219">
        <v>0</v>
      </c>
      <c r="L285" s="219">
        <v>0</v>
      </c>
      <c r="M285" s="8">
        <f t="shared" si="85"/>
        <v>35000</v>
      </c>
      <c r="N285" s="219">
        <f t="shared" si="89"/>
        <v>43750</v>
      </c>
      <c r="O285" s="8">
        <f>J285*1.19</f>
        <v>41650</v>
      </c>
      <c r="P285" s="213" t="s">
        <v>22</v>
      </c>
      <c r="Q285" s="259" t="s">
        <v>445</v>
      </c>
    </row>
    <row r="286" spans="1:17" ht="35.1" customHeight="1" x14ac:dyDescent="0.25">
      <c r="A286" s="257"/>
      <c r="B286" s="217"/>
      <c r="C286" s="214"/>
      <c r="D286" s="214"/>
      <c r="E286" s="214"/>
      <c r="F286" s="214"/>
      <c r="G286" s="214"/>
      <c r="H286" s="214">
        <v>422411</v>
      </c>
      <c r="I286" s="215" t="s">
        <v>446</v>
      </c>
      <c r="J286" s="216">
        <f>J287</f>
        <v>7000</v>
      </c>
      <c r="K286" s="216">
        <f t="shared" ref="K286:O286" si="97">K287</f>
        <v>0</v>
      </c>
      <c r="L286" s="216">
        <f t="shared" si="97"/>
        <v>0</v>
      </c>
      <c r="M286" s="216">
        <f t="shared" si="97"/>
        <v>7000</v>
      </c>
      <c r="N286" s="216">
        <f t="shared" si="97"/>
        <v>8750</v>
      </c>
      <c r="O286" s="216">
        <f t="shared" si="97"/>
        <v>7000</v>
      </c>
      <c r="P286" s="220"/>
      <c r="Q286" s="260"/>
    </row>
    <row r="287" spans="1:17" ht="38.25" customHeight="1" x14ac:dyDescent="0.25">
      <c r="A287" s="255"/>
      <c r="B287" s="6" t="s">
        <v>447</v>
      </c>
      <c r="C287" s="6" t="s">
        <v>21</v>
      </c>
      <c r="D287" s="6" t="s">
        <v>22</v>
      </c>
      <c r="E287" s="6"/>
      <c r="F287" s="6"/>
      <c r="G287" s="6"/>
      <c r="H287" s="6" t="s">
        <v>80</v>
      </c>
      <c r="I287" s="7" t="s">
        <v>448</v>
      </c>
      <c r="J287" s="8">
        <v>7000</v>
      </c>
      <c r="K287" s="8">
        <v>0</v>
      </c>
      <c r="L287" s="8">
        <v>0</v>
      </c>
      <c r="M287" s="8">
        <f t="shared" si="85"/>
        <v>7000</v>
      </c>
      <c r="N287" s="8">
        <f t="shared" si="89"/>
        <v>8750</v>
      </c>
      <c r="O287" s="8">
        <f>M287</f>
        <v>7000</v>
      </c>
      <c r="P287" s="9" t="s">
        <v>22</v>
      </c>
      <c r="Q287" s="261"/>
    </row>
    <row r="288" spans="1:17" ht="33" customHeight="1" x14ac:dyDescent="0.25">
      <c r="A288" s="257"/>
      <c r="B288" s="217"/>
      <c r="C288" s="214"/>
      <c r="D288" s="214"/>
      <c r="E288" s="214"/>
      <c r="F288" s="214"/>
      <c r="G288" s="214"/>
      <c r="H288" s="214">
        <v>42242</v>
      </c>
      <c r="I288" s="215" t="s">
        <v>449</v>
      </c>
      <c r="J288" s="216">
        <f>J289+J290+J291+J292+J293+J296</f>
        <v>158000</v>
      </c>
      <c r="K288" s="216">
        <f t="shared" ref="K288:O288" si="98">K289+K290+K291+K292+K293+K296</f>
        <v>33000</v>
      </c>
      <c r="L288" s="216">
        <f t="shared" si="98"/>
        <v>-4000</v>
      </c>
      <c r="M288" s="216">
        <f t="shared" si="98"/>
        <v>187000</v>
      </c>
      <c r="N288" s="216">
        <f t="shared" si="98"/>
        <v>233750</v>
      </c>
      <c r="O288" s="216">
        <f t="shared" si="98"/>
        <v>210850</v>
      </c>
      <c r="P288" s="218"/>
      <c r="Q288" s="260"/>
    </row>
    <row r="289" spans="1:17" ht="30" x14ac:dyDescent="0.25">
      <c r="A289" s="262"/>
      <c r="B289" s="221">
        <v>38000000</v>
      </c>
      <c r="C289" s="222" t="s">
        <v>21</v>
      </c>
      <c r="D289" s="222" t="s">
        <v>22</v>
      </c>
      <c r="E289" s="222"/>
      <c r="F289" s="223"/>
      <c r="G289" s="222"/>
      <c r="H289" s="222" t="s">
        <v>80</v>
      </c>
      <c r="I289" s="224" t="s">
        <v>450</v>
      </c>
      <c r="J289" s="225">
        <v>15000</v>
      </c>
      <c r="K289" s="225">
        <v>0</v>
      </c>
      <c r="L289" s="225">
        <v>0</v>
      </c>
      <c r="M289" s="225">
        <f t="shared" si="85"/>
        <v>15000</v>
      </c>
      <c r="N289" s="225">
        <f t="shared" si="89"/>
        <v>18750</v>
      </c>
      <c r="O289" s="225">
        <f>M289*1.19</f>
        <v>17850</v>
      </c>
      <c r="P289" s="226" t="s">
        <v>22</v>
      </c>
      <c r="Q289" s="263"/>
    </row>
    <row r="290" spans="1:17" ht="32.25" customHeight="1" x14ac:dyDescent="0.25">
      <c r="A290" s="262" t="s">
        <v>451</v>
      </c>
      <c r="B290" s="221">
        <v>38514000</v>
      </c>
      <c r="C290" s="222" t="s">
        <v>424</v>
      </c>
      <c r="D290" s="222" t="s">
        <v>22</v>
      </c>
      <c r="E290" s="222" t="s">
        <v>221</v>
      </c>
      <c r="F290" s="223" t="s">
        <v>452</v>
      </c>
      <c r="G290" s="222" t="s">
        <v>443</v>
      </c>
      <c r="H290" s="222" t="s">
        <v>72</v>
      </c>
      <c r="I290" s="224" t="s">
        <v>453</v>
      </c>
      <c r="J290" s="225">
        <v>40000</v>
      </c>
      <c r="K290" s="225">
        <v>0</v>
      </c>
      <c r="L290" s="225">
        <v>0</v>
      </c>
      <c r="M290" s="225">
        <f t="shared" si="85"/>
        <v>40000</v>
      </c>
      <c r="N290" s="225">
        <f t="shared" si="89"/>
        <v>50000</v>
      </c>
      <c r="O290" s="225">
        <f>M290</f>
        <v>40000</v>
      </c>
      <c r="P290" s="226" t="s">
        <v>22</v>
      </c>
      <c r="Q290" s="263" t="s">
        <v>445</v>
      </c>
    </row>
    <row r="291" spans="1:17" ht="39.75" customHeight="1" x14ac:dyDescent="0.25">
      <c r="A291" s="262"/>
      <c r="B291" s="221">
        <v>38000000</v>
      </c>
      <c r="C291" s="222" t="s">
        <v>21</v>
      </c>
      <c r="D291" s="222" t="s">
        <v>22</v>
      </c>
      <c r="E291" s="222"/>
      <c r="F291" s="223"/>
      <c r="G291" s="222"/>
      <c r="H291" s="222" t="s">
        <v>72</v>
      </c>
      <c r="I291" s="224" t="s">
        <v>454</v>
      </c>
      <c r="J291" s="225">
        <v>0</v>
      </c>
      <c r="K291" s="225">
        <v>28000</v>
      </c>
      <c r="L291" s="225">
        <v>0</v>
      </c>
      <c r="M291" s="225">
        <f t="shared" si="85"/>
        <v>28000</v>
      </c>
      <c r="N291" s="225">
        <f t="shared" si="89"/>
        <v>35000</v>
      </c>
      <c r="O291" s="225">
        <f>M291</f>
        <v>28000</v>
      </c>
      <c r="P291" s="226" t="s">
        <v>22</v>
      </c>
      <c r="Q291" s="263" t="s">
        <v>445</v>
      </c>
    </row>
    <row r="292" spans="1:17" ht="33" customHeight="1" x14ac:dyDescent="0.25">
      <c r="A292" s="262" t="s">
        <v>455</v>
      </c>
      <c r="B292" s="222">
        <v>33127000</v>
      </c>
      <c r="C292" s="222" t="s">
        <v>424</v>
      </c>
      <c r="D292" s="222" t="s">
        <v>22</v>
      </c>
      <c r="E292" s="222" t="s">
        <v>221</v>
      </c>
      <c r="F292" s="223" t="s">
        <v>442</v>
      </c>
      <c r="G292" s="222" t="s">
        <v>443</v>
      </c>
      <c r="H292" s="222" t="s">
        <v>456</v>
      </c>
      <c r="I292" s="224" t="s">
        <v>457</v>
      </c>
      <c r="J292" s="225">
        <v>34000</v>
      </c>
      <c r="K292" s="225">
        <v>0</v>
      </c>
      <c r="L292" s="225">
        <v>0</v>
      </c>
      <c r="M292" s="225">
        <f t="shared" si="85"/>
        <v>34000</v>
      </c>
      <c r="N292" s="225">
        <f t="shared" si="89"/>
        <v>42500</v>
      </c>
      <c r="O292" s="225">
        <f>M292*1.25</f>
        <v>42500</v>
      </c>
      <c r="P292" s="226" t="s">
        <v>22</v>
      </c>
      <c r="Q292" s="263" t="s">
        <v>445</v>
      </c>
    </row>
    <row r="293" spans="1:17" ht="33" customHeight="1" x14ac:dyDescent="0.25">
      <c r="A293" s="262" t="s">
        <v>458</v>
      </c>
      <c r="B293" s="222" t="s">
        <v>459</v>
      </c>
      <c r="C293" s="222" t="s">
        <v>424</v>
      </c>
      <c r="D293" s="222" t="s">
        <v>53</v>
      </c>
      <c r="E293" s="222" t="s">
        <v>221</v>
      </c>
      <c r="F293" s="223" t="s">
        <v>452</v>
      </c>
      <c r="G293" s="222" t="s">
        <v>443</v>
      </c>
      <c r="H293" s="222" t="s">
        <v>456</v>
      </c>
      <c r="I293" s="224" t="s">
        <v>460</v>
      </c>
      <c r="J293" s="225">
        <f>SUM(J294:J295)</f>
        <v>45000</v>
      </c>
      <c r="K293" s="225">
        <f t="shared" ref="K293:O293" si="99">SUM(K294:K295)</f>
        <v>5000</v>
      </c>
      <c r="L293" s="225">
        <v>0</v>
      </c>
      <c r="M293" s="225">
        <f t="shared" si="85"/>
        <v>50000</v>
      </c>
      <c r="N293" s="225">
        <f t="shared" si="99"/>
        <v>62500</v>
      </c>
      <c r="O293" s="225">
        <f t="shared" si="99"/>
        <v>62500</v>
      </c>
      <c r="P293" s="226" t="s">
        <v>22</v>
      </c>
      <c r="Q293" s="263" t="s">
        <v>445</v>
      </c>
    </row>
    <row r="294" spans="1:17" ht="33.75" customHeight="1" x14ac:dyDescent="0.25">
      <c r="A294" s="262"/>
      <c r="B294" s="222"/>
      <c r="C294" s="222"/>
      <c r="D294" s="222"/>
      <c r="E294" s="222"/>
      <c r="F294" s="223"/>
      <c r="G294" s="222"/>
      <c r="H294" s="222"/>
      <c r="I294" s="4" t="s">
        <v>461</v>
      </c>
      <c r="J294" s="219">
        <v>20000</v>
      </c>
      <c r="K294" s="219">
        <v>0</v>
      </c>
      <c r="L294" s="219">
        <v>0</v>
      </c>
      <c r="M294" s="219">
        <f t="shared" si="85"/>
        <v>20000</v>
      </c>
      <c r="N294" s="219">
        <f t="shared" si="89"/>
        <v>25000</v>
      </c>
      <c r="O294" s="219">
        <f>M294*1.25</f>
        <v>25000</v>
      </c>
      <c r="P294" s="213" t="s">
        <v>22</v>
      </c>
      <c r="Q294" s="264"/>
    </row>
    <row r="295" spans="1:17" ht="35.25" customHeight="1" x14ac:dyDescent="0.25">
      <c r="A295" s="262"/>
      <c r="B295" s="222"/>
      <c r="C295" s="222"/>
      <c r="D295" s="222"/>
      <c r="E295" s="222"/>
      <c r="F295" s="223"/>
      <c r="G295" s="222"/>
      <c r="H295" s="222"/>
      <c r="I295" s="4" t="s">
        <v>462</v>
      </c>
      <c r="J295" s="219">
        <v>25000</v>
      </c>
      <c r="K295" s="219">
        <v>5000</v>
      </c>
      <c r="L295" s="219">
        <v>0</v>
      </c>
      <c r="M295" s="219">
        <f t="shared" si="85"/>
        <v>30000</v>
      </c>
      <c r="N295" s="219">
        <f t="shared" si="89"/>
        <v>37500</v>
      </c>
      <c r="O295" s="219">
        <f>M295*1.25</f>
        <v>37500</v>
      </c>
      <c r="P295" s="213" t="s">
        <v>22</v>
      </c>
      <c r="Q295" s="264"/>
    </row>
    <row r="296" spans="1:17" ht="29.25" customHeight="1" x14ac:dyDescent="0.25">
      <c r="A296" s="265" t="s">
        <v>463</v>
      </c>
      <c r="B296" s="13" t="s">
        <v>464</v>
      </c>
      <c r="C296" s="13" t="s">
        <v>21</v>
      </c>
      <c r="D296" s="13" t="s">
        <v>53</v>
      </c>
      <c r="E296" s="13"/>
      <c r="F296" s="14"/>
      <c r="G296" s="13"/>
      <c r="H296" s="13" t="s">
        <v>72</v>
      </c>
      <c r="I296" s="15" t="s">
        <v>465</v>
      </c>
      <c r="J296" s="16">
        <f>SUM(J297:J305)</f>
        <v>24000</v>
      </c>
      <c r="K296" s="16">
        <f t="shared" ref="K296:L296" si="100">SUM(K297:K305)</f>
        <v>0</v>
      </c>
      <c r="L296" s="16">
        <f t="shared" si="100"/>
        <v>-4000</v>
      </c>
      <c r="M296" s="16">
        <f t="shared" ref="M296:O296" si="101">SUM(M297:M305)</f>
        <v>20000</v>
      </c>
      <c r="N296" s="16">
        <f t="shared" si="101"/>
        <v>25000</v>
      </c>
      <c r="O296" s="16">
        <f t="shared" si="101"/>
        <v>20000</v>
      </c>
      <c r="P296" s="227" t="s">
        <v>22</v>
      </c>
      <c r="Q296" s="266"/>
    </row>
    <row r="297" spans="1:17" ht="35.1" customHeight="1" x14ac:dyDescent="0.25">
      <c r="A297" s="262"/>
      <c r="B297" s="222"/>
      <c r="C297" s="222"/>
      <c r="D297" s="222"/>
      <c r="E297" s="222"/>
      <c r="F297" s="223"/>
      <c r="G297" s="222"/>
      <c r="H297" s="6"/>
      <c r="I297" s="4" t="s">
        <v>466</v>
      </c>
      <c r="J297" s="219">
        <v>5000</v>
      </c>
      <c r="K297" s="219">
        <v>0</v>
      </c>
      <c r="L297" s="219">
        <v>-2500</v>
      </c>
      <c r="M297" s="219">
        <f t="shared" si="85"/>
        <v>2500</v>
      </c>
      <c r="N297" s="219">
        <f t="shared" si="89"/>
        <v>3125</v>
      </c>
      <c r="O297" s="219">
        <f>M297</f>
        <v>2500</v>
      </c>
      <c r="P297" s="213"/>
      <c r="Q297" s="264"/>
    </row>
    <row r="298" spans="1:17" ht="35.1" customHeight="1" x14ac:dyDescent="0.25">
      <c r="A298" s="262"/>
      <c r="B298" s="222"/>
      <c r="C298" s="222"/>
      <c r="D298" s="222"/>
      <c r="E298" s="222"/>
      <c r="F298" s="223"/>
      <c r="G298" s="222"/>
      <c r="H298" s="6"/>
      <c r="I298" s="4" t="s">
        <v>467</v>
      </c>
      <c r="J298" s="219">
        <v>2000</v>
      </c>
      <c r="K298" s="219">
        <v>0</v>
      </c>
      <c r="L298" s="219">
        <v>-2000</v>
      </c>
      <c r="M298" s="219">
        <f t="shared" si="85"/>
        <v>0</v>
      </c>
      <c r="N298" s="219">
        <f t="shared" si="89"/>
        <v>0</v>
      </c>
      <c r="O298" s="219">
        <f t="shared" ref="O298:O305" si="102">M298</f>
        <v>0</v>
      </c>
      <c r="P298" s="213"/>
      <c r="Q298" s="264"/>
    </row>
    <row r="299" spans="1:17" ht="35.1" customHeight="1" x14ac:dyDescent="0.25">
      <c r="A299" s="262"/>
      <c r="B299" s="222"/>
      <c r="C299" s="222"/>
      <c r="D299" s="222"/>
      <c r="E299" s="222"/>
      <c r="F299" s="223"/>
      <c r="G299" s="222"/>
      <c r="H299" s="6"/>
      <c r="I299" s="4" t="s">
        <v>468</v>
      </c>
      <c r="J299" s="219">
        <v>7000</v>
      </c>
      <c r="K299" s="219">
        <v>0</v>
      </c>
      <c r="L299" s="219">
        <v>-800</v>
      </c>
      <c r="M299" s="219">
        <f t="shared" si="85"/>
        <v>6200</v>
      </c>
      <c r="N299" s="219">
        <f t="shared" si="89"/>
        <v>7750</v>
      </c>
      <c r="O299" s="219">
        <f t="shared" si="102"/>
        <v>6200</v>
      </c>
      <c r="P299" s="213"/>
      <c r="Q299" s="264"/>
    </row>
    <row r="300" spans="1:17" ht="35.1" customHeight="1" x14ac:dyDescent="0.25">
      <c r="A300" s="262"/>
      <c r="B300" s="222"/>
      <c r="C300" s="222"/>
      <c r="D300" s="222"/>
      <c r="E300" s="222"/>
      <c r="F300" s="223"/>
      <c r="G300" s="222"/>
      <c r="H300" s="6"/>
      <c r="I300" s="4" t="s">
        <v>469</v>
      </c>
      <c r="J300" s="219">
        <v>2000</v>
      </c>
      <c r="K300" s="219">
        <v>0</v>
      </c>
      <c r="L300" s="219">
        <v>-2000</v>
      </c>
      <c r="M300" s="219">
        <f t="shared" si="85"/>
        <v>0</v>
      </c>
      <c r="N300" s="219">
        <f t="shared" si="89"/>
        <v>0</v>
      </c>
      <c r="O300" s="219">
        <f t="shared" si="102"/>
        <v>0</v>
      </c>
      <c r="P300" s="213"/>
      <c r="Q300" s="264"/>
    </row>
    <row r="301" spans="1:17" ht="35.1" customHeight="1" x14ac:dyDescent="0.25">
      <c r="A301" s="262"/>
      <c r="B301" s="222"/>
      <c r="C301" s="222"/>
      <c r="D301" s="222"/>
      <c r="E301" s="222"/>
      <c r="F301" s="223"/>
      <c r="G301" s="222"/>
      <c r="H301" s="6"/>
      <c r="I301" s="4" t="s">
        <v>470</v>
      </c>
      <c r="J301" s="219">
        <v>8000</v>
      </c>
      <c r="K301" s="219">
        <v>0</v>
      </c>
      <c r="L301" s="219">
        <v>-8000</v>
      </c>
      <c r="M301" s="219">
        <f t="shared" si="85"/>
        <v>0</v>
      </c>
      <c r="N301" s="219">
        <f t="shared" si="89"/>
        <v>0</v>
      </c>
      <c r="O301" s="219">
        <f t="shared" si="102"/>
        <v>0</v>
      </c>
      <c r="P301" s="213"/>
      <c r="Q301" s="264"/>
    </row>
    <row r="302" spans="1:17" ht="35.1" customHeight="1" x14ac:dyDescent="0.25">
      <c r="A302" s="262"/>
      <c r="B302" s="222"/>
      <c r="C302" s="222"/>
      <c r="D302" s="222"/>
      <c r="E302" s="222"/>
      <c r="F302" s="223"/>
      <c r="G302" s="222"/>
      <c r="H302" s="6"/>
      <c r="I302" s="4" t="s">
        <v>471</v>
      </c>
      <c r="J302" s="219">
        <v>0</v>
      </c>
      <c r="K302" s="219">
        <v>0</v>
      </c>
      <c r="L302" s="219">
        <v>1100</v>
      </c>
      <c r="M302" s="219">
        <f t="shared" si="85"/>
        <v>1100</v>
      </c>
      <c r="N302" s="219">
        <f t="shared" si="89"/>
        <v>1375</v>
      </c>
      <c r="O302" s="219">
        <f t="shared" si="102"/>
        <v>1100</v>
      </c>
      <c r="P302" s="213"/>
      <c r="Q302" s="264"/>
    </row>
    <row r="303" spans="1:17" ht="35.1" customHeight="1" x14ac:dyDescent="0.25">
      <c r="A303" s="262"/>
      <c r="B303" s="222"/>
      <c r="C303" s="222"/>
      <c r="D303" s="222"/>
      <c r="E303" s="222"/>
      <c r="F303" s="223"/>
      <c r="G303" s="222"/>
      <c r="H303" s="6"/>
      <c r="I303" s="4" t="s">
        <v>472</v>
      </c>
      <c r="J303" s="219">
        <v>0</v>
      </c>
      <c r="K303" s="219">
        <v>0</v>
      </c>
      <c r="L303" s="219">
        <v>2200</v>
      </c>
      <c r="M303" s="219">
        <f t="shared" si="85"/>
        <v>2200</v>
      </c>
      <c r="N303" s="219">
        <f t="shared" si="89"/>
        <v>2750</v>
      </c>
      <c r="O303" s="219">
        <f t="shared" si="102"/>
        <v>2200</v>
      </c>
      <c r="P303" s="213"/>
      <c r="Q303" s="264"/>
    </row>
    <row r="304" spans="1:17" ht="35.1" customHeight="1" x14ac:dyDescent="0.25">
      <c r="A304" s="262"/>
      <c r="B304" s="222"/>
      <c r="C304" s="222"/>
      <c r="D304" s="222"/>
      <c r="E304" s="222"/>
      <c r="F304" s="223"/>
      <c r="G304" s="222"/>
      <c r="H304" s="6"/>
      <c r="I304" s="4" t="s">
        <v>473</v>
      </c>
      <c r="J304" s="219">
        <v>0</v>
      </c>
      <c r="K304" s="219">
        <v>0</v>
      </c>
      <c r="L304" s="219">
        <v>3000</v>
      </c>
      <c r="M304" s="219">
        <f t="shared" si="85"/>
        <v>3000</v>
      </c>
      <c r="N304" s="219">
        <f t="shared" si="89"/>
        <v>3750</v>
      </c>
      <c r="O304" s="219">
        <f t="shared" si="102"/>
        <v>3000</v>
      </c>
      <c r="P304" s="213"/>
      <c r="Q304" s="264"/>
    </row>
    <row r="305" spans="1:17" ht="35.1" customHeight="1" x14ac:dyDescent="0.25">
      <c r="A305" s="262"/>
      <c r="B305" s="222"/>
      <c r="C305" s="222"/>
      <c r="D305" s="222"/>
      <c r="E305" s="222"/>
      <c r="F305" s="223"/>
      <c r="G305" s="222"/>
      <c r="H305" s="6"/>
      <c r="I305" s="4" t="s">
        <v>474</v>
      </c>
      <c r="J305" s="219">
        <v>0</v>
      </c>
      <c r="K305" s="219">
        <v>0</v>
      </c>
      <c r="L305" s="219">
        <v>5000</v>
      </c>
      <c r="M305" s="219">
        <f t="shared" si="85"/>
        <v>5000</v>
      </c>
      <c r="N305" s="219">
        <f t="shared" si="89"/>
        <v>6250</v>
      </c>
      <c r="O305" s="219">
        <f t="shared" si="102"/>
        <v>5000</v>
      </c>
      <c r="P305" s="213"/>
      <c r="Q305" s="264"/>
    </row>
    <row r="306" spans="1:17" ht="31.5" customHeight="1" x14ac:dyDescent="0.25">
      <c r="A306" s="267"/>
      <c r="B306" s="228"/>
      <c r="C306" s="214"/>
      <c r="D306" s="214"/>
      <c r="E306" s="214"/>
      <c r="F306" s="214"/>
      <c r="G306" s="214"/>
      <c r="H306" s="217">
        <v>42273</v>
      </c>
      <c r="I306" s="229" t="s">
        <v>475</v>
      </c>
      <c r="J306" s="230">
        <f>J307</f>
        <v>8000</v>
      </c>
      <c r="K306" s="230">
        <f t="shared" ref="K306:O306" si="103">K307</f>
        <v>0</v>
      </c>
      <c r="L306" s="230">
        <f t="shared" si="103"/>
        <v>0</v>
      </c>
      <c r="M306" s="230">
        <f t="shared" si="103"/>
        <v>8000</v>
      </c>
      <c r="N306" s="230">
        <f t="shared" si="103"/>
        <v>10000</v>
      </c>
      <c r="O306" s="230">
        <f t="shared" si="103"/>
        <v>8000</v>
      </c>
      <c r="P306" s="230"/>
      <c r="Q306" s="260"/>
    </row>
    <row r="307" spans="1:17" ht="30" x14ac:dyDescent="0.25">
      <c r="A307" s="255"/>
      <c r="B307" s="17" t="s">
        <v>476</v>
      </c>
      <c r="C307" s="6" t="s">
        <v>21</v>
      </c>
      <c r="D307" s="6" t="s">
        <v>22</v>
      </c>
      <c r="E307" s="6"/>
      <c r="F307" s="18"/>
      <c r="G307" s="6"/>
      <c r="H307" s="17" t="s">
        <v>72</v>
      </c>
      <c r="I307" s="231" t="s">
        <v>477</v>
      </c>
      <c r="J307" s="232">
        <v>8000</v>
      </c>
      <c r="K307" s="232">
        <v>0</v>
      </c>
      <c r="L307" s="232">
        <v>0</v>
      </c>
      <c r="M307" s="212">
        <f t="shared" si="85"/>
        <v>8000</v>
      </c>
      <c r="N307" s="212">
        <f t="shared" si="89"/>
        <v>10000</v>
      </c>
      <c r="O307" s="212">
        <f>J307</f>
        <v>8000</v>
      </c>
      <c r="P307" s="233" t="s">
        <v>22</v>
      </c>
      <c r="Q307" s="261"/>
    </row>
    <row r="308" spans="1:17" ht="35.25" customHeight="1" x14ac:dyDescent="0.25">
      <c r="A308" s="257"/>
      <c r="B308" s="217"/>
      <c r="C308" s="214"/>
      <c r="D308" s="214"/>
      <c r="E308" s="214"/>
      <c r="F308" s="214"/>
      <c r="G308" s="234"/>
      <c r="H308" s="214">
        <v>42621</v>
      </c>
      <c r="I308" s="215" t="s">
        <v>478</v>
      </c>
      <c r="J308" s="216">
        <f>J309</f>
        <v>10000</v>
      </c>
      <c r="K308" s="216">
        <f t="shared" ref="K308:O309" si="104">K309</f>
        <v>0</v>
      </c>
      <c r="L308" s="216">
        <f t="shared" si="104"/>
        <v>0</v>
      </c>
      <c r="M308" s="216">
        <f t="shared" si="104"/>
        <v>10000</v>
      </c>
      <c r="N308" s="216">
        <f t="shared" si="104"/>
        <v>12500</v>
      </c>
      <c r="O308" s="216">
        <f t="shared" si="104"/>
        <v>11900</v>
      </c>
      <c r="P308" s="216"/>
      <c r="Q308" s="260"/>
    </row>
    <row r="309" spans="1:17" ht="30" x14ac:dyDescent="0.25">
      <c r="A309" s="265"/>
      <c r="B309" s="13" t="s">
        <v>479</v>
      </c>
      <c r="C309" s="13" t="s">
        <v>21</v>
      </c>
      <c r="D309" s="13" t="s">
        <v>22</v>
      </c>
      <c r="E309" s="13"/>
      <c r="F309" s="13"/>
      <c r="G309" s="13"/>
      <c r="H309" s="13"/>
      <c r="I309" s="15" t="s">
        <v>480</v>
      </c>
      <c r="J309" s="16">
        <f>J310</f>
        <v>10000</v>
      </c>
      <c r="K309" s="16">
        <f t="shared" si="104"/>
        <v>0</v>
      </c>
      <c r="L309" s="16">
        <f t="shared" si="104"/>
        <v>0</v>
      </c>
      <c r="M309" s="16">
        <f t="shared" si="104"/>
        <v>10000</v>
      </c>
      <c r="N309" s="16">
        <f t="shared" si="104"/>
        <v>12500</v>
      </c>
      <c r="O309" s="16">
        <f t="shared" si="104"/>
        <v>11900</v>
      </c>
      <c r="P309" s="227" t="s">
        <v>22</v>
      </c>
      <c r="Q309" s="266"/>
    </row>
    <row r="310" spans="1:17" ht="35.1" customHeight="1" x14ac:dyDescent="0.25">
      <c r="A310" s="255"/>
      <c r="B310" s="6"/>
      <c r="C310" s="6"/>
      <c r="D310" s="6"/>
      <c r="E310" s="6"/>
      <c r="F310" s="6"/>
      <c r="G310" s="6"/>
      <c r="H310" s="6" t="s">
        <v>80</v>
      </c>
      <c r="I310" s="231" t="s">
        <v>481</v>
      </c>
      <c r="J310" s="8">
        <v>10000</v>
      </c>
      <c r="K310" s="8">
        <v>0</v>
      </c>
      <c r="L310" s="8">
        <v>0</v>
      </c>
      <c r="M310" s="219">
        <f t="shared" si="85"/>
        <v>10000</v>
      </c>
      <c r="N310" s="8">
        <f t="shared" si="89"/>
        <v>12500</v>
      </c>
      <c r="O310" s="8">
        <f>M310*1.19</f>
        <v>11900</v>
      </c>
      <c r="P310" s="9"/>
      <c r="Q310" s="261"/>
    </row>
    <row r="311" spans="1:17" ht="30" customHeight="1" x14ac:dyDescent="0.25">
      <c r="A311" s="257"/>
      <c r="B311" s="214"/>
      <c r="C311" s="214"/>
      <c r="D311" s="214"/>
      <c r="E311" s="214"/>
      <c r="F311" s="235"/>
      <c r="G311" s="214"/>
      <c r="H311" s="214">
        <v>45111</v>
      </c>
      <c r="I311" s="215" t="s">
        <v>482</v>
      </c>
      <c r="J311" s="216">
        <f>J312+J313</f>
        <v>20000</v>
      </c>
      <c r="K311" s="216">
        <f t="shared" ref="K311:O311" si="105">K312+K313</f>
        <v>80000</v>
      </c>
      <c r="L311" s="216">
        <f>L312+L313</f>
        <v>15000</v>
      </c>
      <c r="M311" s="216">
        <f t="shared" si="105"/>
        <v>115000</v>
      </c>
      <c r="N311" s="216">
        <f t="shared" si="105"/>
        <v>143750</v>
      </c>
      <c r="O311" s="216">
        <f t="shared" si="105"/>
        <v>136950</v>
      </c>
      <c r="P311" s="234"/>
      <c r="Q311" s="268"/>
    </row>
    <row r="312" spans="1:17" ht="45" x14ac:dyDescent="0.25">
      <c r="A312" s="262"/>
      <c r="B312" s="236" t="s">
        <v>483</v>
      </c>
      <c r="C312" s="210" t="s">
        <v>21</v>
      </c>
      <c r="D312" s="210" t="s">
        <v>22</v>
      </c>
      <c r="E312" s="222"/>
      <c r="F312" s="223"/>
      <c r="G312" s="222"/>
      <c r="H312" s="222"/>
      <c r="I312" s="4" t="s">
        <v>484</v>
      </c>
      <c r="J312" s="219">
        <v>20000</v>
      </c>
      <c r="K312" s="219">
        <v>0</v>
      </c>
      <c r="L312" s="219">
        <v>0</v>
      </c>
      <c r="M312" s="219">
        <f t="shared" si="85"/>
        <v>20000</v>
      </c>
      <c r="N312" s="219">
        <f t="shared" si="89"/>
        <v>25000</v>
      </c>
      <c r="O312" s="219">
        <v>23900</v>
      </c>
      <c r="P312" s="210" t="s">
        <v>22</v>
      </c>
      <c r="Q312" s="263" t="s">
        <v>38</v>
      </c>
    </row>
    <row r="313" spans="1:17" ht="30" x14ac:dyDescent="0.25">
      <c r="A313" s="269"/>
      <c r="B313" s="237">
        <v>45315000</v>
      </c>
      <c r="C313" s="210" t="s">
        <v>21</v>
      </c>
      <c r="D313" s="210" t="s">
        <v>22</v>
      </c>
      <c r="E313" s="210"/>
      <c r="F313" s="210"/>
      <c r="G313" s="210"/>
      <c r="H313" s="210"/>
      <c r="I313" s="238" t="s">
        <v>485</v>
      </c>
      <c r="J313" s="239">
        <v>0</v>
      </c>
      <c r="K313" s="239">
        <v>80000</v>
      </c>
      <c r="L313" s="239">
        <v>15000</v>
      </c>
      <c r="M313" s="239">
        <f t="shared" si="85"/>
        <v>95000</v>
      </c>
      <c r="N313" s="239">
        <f t="shared" si="89"/>
        <v>118750</v>
      </c>
      <c r="O313" s="239">
        <f>M313*1.19</f>
        <v>113050</v>
      </c>
      <c r="P313" s="240" t="s">
        <v>22</v>
      </c>
      <c r="Q313" s="264" t="s">
        <v>38</v>
      </c>
    </row>
    <row r="314" spans="1:17" ht="30" x14ac:dyDescent="0.25">
      <c r="A314" s="257"/>
      <c r="B314" s="214"/>
      <c r="C314" s="214"/>
      <c r="D314" s="214"/>
      <c r="E314" s="214"/>
      <c r="F314" s="235"/>
      <c r="G314" s="214"/>
      <c r="H314" s="214">
        <v>451111</v>
      </c>
      <c r="I314" s="215" t="s">
        <v>486</v>
      </c>
      <c r="J314" s="216">
        <f>J315</f>
        <v>200000</v>
      </c>
      <c r="K314" s="216">
        <f t="shared" ref="K314:O314" si="106">K315</f>
        <v>0</v>
      </c>
      <c r="L314" s="216">
        <f t="shared" si="106"/>
        <v>0</v>
      </c>
      <c r="M314" s="216">
        <f t="shared" si="106"/>
        <v>200000</v>
      </c>
      <c r="N314" s="216">
        <f t="shared" si="106"/>
        <v>250000</v>
      </c>
      <c r="O314" s="216">
        <f t="shared" si="106"/>
        <v>250000</v>
      </c>
      <c r="P314" s="234"/>
      <c r="Q314" s="268"/>
    </row>
    <row r="315" spans="1:17" ht="75.75" thickBot="1" x14ac:dyDescent="0.3">
      <c r="A315" s="255" t="s">
        <v>487</v>
      </c>
      <c r="B315" s="241" t="s">
        <v>488</v>
      </c>
      <c r="C315" s="210" t="s">
        <v>424</v>
      </c>
      <c r="D315" s="210" t="s">
        <v>53</v>
      </c>
      <c r="E315" s="210" t="s">
        <v>221</v>
      </c>
      <c r="F315" s="211" t="s">
        <v>452</v>
      </c>
      <c r="G315" s="210" t="s">
        <v>425</v>
      </c>
      <c r="H315" s="210"/>
      <c r="I315" s="242" t="s">
        <v>489</v>
      </c>
      <c r="J315" s="219">
        <v>200000</v>
      </c>
      <c r="K315" s="219">
        <v>0</v>
      </c>
      <c r="L315" s="219">
        <v>0</v>
      </c>
      <c r="M315" s="219">
        <f t="shared" si="85"/>
        <v>200000</v>
      </c>
      <c r="N315" s="219">
        <f t="shared" si="89"/>
        <v>250000</v>
      </c>
      <c r="O315" s="219">
        <f>M315*1.25</f>
        <v>250000</v>
      </c>
      <c r="P315" s="213" t="s">
        <v>22</v>
      </c>
      <c r="Q315" s="263" t="s">
        <v>427</v>
      </c>
    </row>
    <row r="316" spans="1:17" ht="35.1" customHeight="1" thickTop="1" thickBot="1" x14ac:dyDescent="0.3">
      <c r="A316" s="270"/>
      <c r="B316" s="20"/>
      <c r="C316" s="21"/>
      <c r="D316" s="21"/>
      <c r="E316" s="22"/>
      <c r="F316" s="21"/>
      <c r="G316" s="20"/>
      <c r="H316" s="22"/>
      <c r="I316" s="23" t="s">
        <v>490</v>
      </c>
      <c r="J316" s="24">
        <f>J314+J311+J308+J306+J288+J286+J283+J277+J272+J270+J268+J179+J178+J171+J168+J163+J150+J137+J121+J110+J107+J103+J48+J43+J37+J33+J31+J21+J17+J15+J11+J10+J8+J5+J281</f>
        <v>4934700</v>
      </c>
      <c r="K316" s="24">
        <f t="shared" ref="K316:O316" si="107">K314+K311+K308+K306+K288+K286+K283+K277+K272+K270+K268+K179+K178+K171+K168+K163+K150+K137+K121+K110+K107+K103+K48+K43+K37+K33+K31+K21+K17+K15+K11+K10+K8+K5+K281</f>
        <v>407000</v>
      </c>
      <c r="L316" s="24">
        <f t="shared" si="107"/>
        <v>71000</v>
      </c>
      <c r="M316" s="24">
        <f t="shared" si="107"/>
        <v>5412700</v>
      </c>
      <c r="N316" s="24">
        <f t="shared" si="107"/>
        <v>6688735</v>
      </c>
      <c r="O316" s="24">
        <f t="shared" si="107"/>
        <v>4746083</v>
      </c>
      <c r="P316" s="25"/>
      <c r="Q316" s="271"/>
    </row>
    <row r="317" spans="1:17" ht="15.75" thickTop="1" x14ac:dyDescent="0.25"/>
    <row r="326" spans="1:4" ht="19.5" x14ac:dyDescent="0.25">
      <c r="A326" s="60" t="s">
        <v>491</v>
      </c>
      <c r="B326" s="61"/>
      <c r="C326" s="62"/>
      <c r="D326" s="62"/>
    </row>
    <row r="327" spans="1:4" ht="19.5" x14ac:dyDescent="0.25">
      <c r="A327" s="60"/>
      <c r="B327" s="61"/>
      <c r="C327" s="62"/>
      <c r="D327" s="62"/>
    </row>
    <row r="328" spans="1:4" ht="19.5" x14ac:dyDescent="0.25">
      <c r="A328" s="60" t="s">
        <v>492</v>
      </c>
      <c r="B328" s="61"/>
      <c r="C328" s="62"/>
      <c r="D328" s="62"/>
    </row>
  </sheetData>
  <mergeCells count="1">
    <mergeCell ref="A2:Q2"/>
  </mergeCells>
  <pageMargins left="0.70866141732283472" right="0.70866141732283472" top="0.47244094488188981" bottom="0.55118110236220474" header="0.31496062992125984" footer="0.31496062992125984"/>
  <pageSetup paperSize="8" scale="59" fitToHeight="0" orientation="landscape" r:id="rId1"/>
  <headerFooter>
    <oddHeader xml:space="preserve">&amp;LUpravno vijeće 82. sjednica
Točka 4. Dnevnog reda&amp;CPlan nabave - Rebalans II&amp;R24.06.2026.
</oddHeader>
    <oddFooter>&amp;LNastavni zavod za javno zdravstvo Dr. Andrija Štampar&amp;R&amp;P/&amp;N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4E788-3480-4C80-A593-68C1CAAE94F2}">
  <sheetPr>
    <pageSetUpPr fitToPage="1"/>
  </sheetPr>
  <dimension ref="A1:N165"/>
  <sheetViews>
    <sheetView zoomScale="86" zoomScaleNormal="86" workbookViewId="0"/>
  </sheetViews>
  <sheetFormatPr defaultRowHeight="15" x14ac:dyDescent="0.25"/>
  <cols>
    <col min="1" max="1" width="15.7109375" style="291" customWidth="1"/>
    <col min="2" max="3" width="15.7109375" style="2" customWidth="1"/>
    <col min="4" max="4" width="18" style="2" customWidth="1"/>
    <col min="5" max="6" width="15.7109375" style="2" customWidth="1"/>
    <col min="7" max="7" width="20.7109375" style="2" customWidth="1"/>
    <col min="8" max="8" width="15.7109375" style="2" customWidth="1"/>
    <col min="9" max="9" width="60.7109375" style="292" customWidth="1"/>
    <col min="10" max="12" width="15.7109375" style="293" customWidth="1"/>
    <col min="13" max="13" width="15.7109375" style="2" customWidth="1"/>
    <col min="14" max="14" width="25.7109375" style="1" customWidth="1"/>
    <col min="15" max="16384" width="9.140625" style="1"/>
  </cols>
  <sheetData>
    <row r="1" spans="1:14" s="272" customFormat="1" ht="15" customHeight="1" thickTop="1" thickBot="1" x14ac:dyDescent="0.3">
      <c r="A1" s="294"/>
      <c r="B1" s="295"/>
      <c r="C1" s="294"/>
      <c r="D1" s="294"/>
      <c r="E1" s="294"/>
      <c r="F1" s="296"/>
      <c r="G1" s="294"/>
      <c r="H1" s="294"/>
      <c r="I1" s="297"/>
      <c r="J1" s="298">
        <f>J3-J114</f>
        <v>-70000</v>
      </c>
      <c r="K1" s="298">
        <f t="shared" ref="K1:L1" si="0">K3-K114</f>
        <v>-87500</v>
      </c>
      <c r="L1" s="298">
        <f t="shared" si="0"/>
        <v>-70000</v>
      </c>
      <c r="M1" s="299"/>
      <c r="N1" s="295"/>
    </row>
    <row r="2" spans="1:14" ht="35.1" customHeight="1" thickTop="1" thickBot="1" x14ac:dyDescent="0.3">
      <c r="A2" s="302" t="s">
        <v>493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4"/>
    </row>
    <row r="3" spans="1:14" s="69" customFormat="1" ht="15" customHeight="1" thickTop="1" thickBot="1" x14ac:dyDescent="0.3">
      <c r="A3" s="273"/>
      <c r="B3" s="64"/>
      <c r="C3" s="63"/>
      <c r="D3" s="63"/>
      <c r="E3" s="63"/>
      <c r="F3" s="65"/>
      <c r="G3" s="63"/>
      <c r="H3" s="63"/>
      <c r="I3" s="274"/>
      <c r="J3" s="67">
        <f>SUM(J7:J12)+SUM(J15:J35)+J38+J39+J44+J45+J47+J51+J52+J56+J59+J60+SUM(J62:J70)+SUM(J72:J74)+SUM(J76:J82)+SUM(J85:J90)+SUM(J92:J101)+SUM(J103:J106)+SUM(J110:J113)+J108+J54+J41</f>
        <v>3181360</v>
      </c>
      <c r="K3" s="67">
        <f t="shared" ref="K3:L3" si="1">SUM(K7:K12)+SUM(K15:K35)+K38+K39+K44+K45+K47+K51+K52+K56+K59+K60+SUM(K62:K70)+SUM(K72:K74)+SUM(K76:K82)+SUM(K85:K90)+SUM(K92:K101)+SUM(K103:K106)+SUM(K110:K113)+K108+K54+K41</f>
        <v>3976700</v>
      </c>
      <c r="L3" s="67">
        <f t="shared" si="1"/>
        <v>2885226.5</v>
      </c>
      <c r="M3" s="68"/>
      <c r="N3" s="64"/>
    </row>
    <row r="4" spans="1:14" s="2" customFormat="1" ht="76.5" thickTop="1" thickBot="1" x14ac:dyDescent="0.3">
      <c r="A4" s="275" t="s">
        <v>1</v>
      </c>
      <c r="B4" s="71" t="s">
        <v>2</v>
      </c>
      <c r="C4" s="71" t="s">
        <v>3</v>
      </c>
      <c r="D4" s="71" t="s">
        <v>4</v>
      </c>
      <c r="E4" s="71" t="s">
        <v>5</v>
      </c>
      <c r="F4" s="72" t="s">
        <v>6</v>
      </c>
      <c r="G4" s="71" t="s">
        <v>7</v>
      </c>
      <c r="H4" s="71" t="s">
        <v>8</v>
      </c>
      <c r="I4" s="73" t="s">
        <v>9</v>
      </c>
      <c r="J4" s="74" t="s">
        <v>494</v>
      </c>
      <c r="K4" s="74" t="s">
        <v>14</v>
      </c>
      <c r="L4" s="74" t="s">
        <v>15</v>
      </c>
      <c r="M4" s="74" t="s">
        <v>16</v>
      </c>
      <c r="N4" s="75" t="s">
        <v>17</v>
      </c>
    </row>
    <row r="5" spans="1:14" s="2" customFormat="1" ht="34.5" customHeight="1" thickTop="1" x14ac:dyDescent="0.25">
      <c r="A5" s="276"/>
      <c r="B5" s="76"/>
      <c r="C5" s="76"/>
      <c r="D5" s="76"/>
      <c r="E5" s="76"/>
      <c r="F5" s="77"/>
      <c r="G5" s="76"/>
      <c r="H5" s="78">
        <v>3224236</v>
      </c>
      <c r="I5" s="79" t="s">
        <v>51</v>
      </c>
      <c r="J5" s="80">
        <f>J6</f>
        <v>57500</v>
      </c>
      <c r="K5" s="80">
        <f t="shared" ref="K5:L5" si="2">K6</f>
        <v>71875</v>
      </c>
      <c r="L5" s="80">
        <f t="shared" si="2"/>
        <v>57500</v>
      </c>
      <c r="M5" s="81"/>
      <c r="N5" s="82"/>
    </row>
    <row r="6" spans="1:14" s="2" customFormat="1" ht="34.5" customHeight="1" x14ac:dyDescent="0.25">
      <c r="A6" s="277" t="s">
        <v>495</v>
      </c>
      <c r="B6" s="83" t="s">
        <v>496</v>
      </c>
      <c r="C6" s="83" t="s">
        <v>33</v>
      </c>
      <c r="D6" s="83" t="s">
        <v>53</v>
      </c>
      <c r="E6" s="83" t="s">
        <v>34</v>
      </c>
      <c r="F6" s="84"/>
      <c r="G6" s="83" t="s">
        <v>36</v>
      </c>
      <c r="H6" s="85">
        <v>3224236</v>
      </c>
      <c r="I6" s="86" t="s">
        <v>497</v>
      </c>
      <c r="J6" s="87">
        <f>SUM(J7:J12)</f>
        <v>57500</v>
      </c>
      <c r="K6" s="87">
        <f t="shared" ref="K6:L6" si="3">SUM(K7:K12)</f>
        <v>71875</v>
      </c>
      <c r="L6" s="87">
        <f t="shared" si="3"/>
        <v>57500</v>
      </c>
      <c r="M6" s="88" t="s">
        <v>22</v>
      </c>
      <c r="N6" s="89"/>
    </row>
    <row r="7" spans="1:14" s="2" customFormat="1" ht="38.25" customHeight="1" x14ac:dyDescent="0.25">
      <c r="A7" s="278"/>
      <c r="B7" s="90"/>
      <c r="C7" s="90"/>
      <c r="D7" s="90"/>
      <c r="E7" s="90"/>
      <c r="F7" s="90"/>
      <c r="G7" s="90"/>
      <c r="H7" s="91"/>
      <c r="I7" s="55" t="s">
        <v>498</v>
      </c>
      <c r="J7" s="57">
        <v>13000</v>
      </c>
      <c r="K7" s="92">
        <v>16250</v>
      </c>
      <c r="L7" s="92">
        <f>J7</f>
        <v>13000</v>
      </c>
      <c r="M7" s="93"/>
      <c r="N7" s="94"/>
    </row>
    <row r="8" spans="1:14" s="2" customFormat="1" ht="46.5" customHeight="1" x14ac:dyDescent="0.25">
      <c r="A8" s="278"/>
      <c r="B8" s="90"/>
      <c r="C8" s="90"/>
      <c r="D8" s="90"/>
      <c r="E8" s="90"/>
      <c r="F8" s="90"/>
      <c r="G8" s="90"/>
      <c r="H8" s="91"/>
      <c r="I8" s="55" t="s">
        <v>499</v>
      </c>
      <c r="J8" s="57">
        <v>16000</v>
      </c>
      <c r="K8" s="92">
        <v>20000</v>
      </c>
      <c r="L8" s="92">
        <v>16000</v>
      </c>
      <c r="M8" s="93"/>
      <c r="N8" s="94"/>
    </row>
    <row r="9" spans="1:14" s="2" customFormat="1" ht="48.75" customHeight="1" x14ac:dyDescent="0.25">
      <c r="A9" s="278"/>
      <c r="B9" s="90"/>
      <c r="C9" s="90"/>
      <c r="D9" s="90"/>
      <c r="E9" s="90"/>
      <c r="F9" s="90"/>
      <c r="G9" s="90"/>
      <c r="H9" s="91"/>
      <c r="I9" s="55" t="s">
        <v>500</v>
      </c>
      <c r="J9" s="57">
        <v>6300</v>
      </c>
      <c r="K9" s="92">
        <v>7875</v>
      </c>
      <c r="L9" s="92">
        <v>6300</v>
      </c>
      <c r="M9" s="93"/>
      <c r="N9" s="94"/>
    </row>
    <row r="10" spans="1:14" s="2" customFormat="1" ht="33.75" customHeight="1" x14ac:dyDescent="0.25">
      <c r="A10" s="278"/>
      <c r="B10" s="90"/>
      <c r="C10" s="90"/>
      <c r="D10" s="90"/>
      <c r="E10" s="90"/>
      <c r="F10" s="90"/>
      <c r="G10" s="90"/>
      <c r="H10" s="91"/>
      <c r="I10" s="55" t="s">
        <v>501</v>
      </c>
      <c r="J10" s="57">
        <v>9500</v>
      </c>
      <c r="K10" s="92">
        <v>11875</v>
      </c>
      <c r="L10" s="92">
        <v>9500</v>
      </c>
      <c r="M10" s="93"/>
      <c r="N10" s="94"/>
    </row>
    <row r="11" spans="1:14" s="2" customFormat="1" ht="27" customHeight="1" x14ac:dyDescent="0.25">
      <c r="A11" s="278"/>
      <c r="B11" s="90"/>
      <c r="C11" s="90"/>
      <c r="D11" s="90"/>
      <c r="E11" s="90"/>
      <c r="F11" s="90"/>
      <c r="G11" s="90"/>
      <c r="H11" s="91"/>
      <c r="I11" s="55" t="s">
        <v>502</v>
      </c>
      <c r="J11" s="57">
        <v>9000</v>
      </c>
      <c r="K11" s="92">
        <v>11250</v>
      </c>
      <c r="L11" s="92">
        <v>9000</v>
      </c>
      <c r="M11" s="93"/>
      <c r="N11" s="94"/>
    </row>
    <row r="12" spans="1:14" s="2" customFormat="1" ht="35.25" customHeight="1" x14ac:dyDescent="0.25">
      <c r="A12" s="278"/>
      <c r="B12" s="90"/>
      <c r="C12" s="90"/>
      <c r="D12" s="90"/>
      <c r="E12" s="90"/>
      <c r="F12" s="90"/>
      <c r="G12" s="90"/>
      <c r="H12" s="91"/>
      <c r="I12" s="55" t="s">
        <v>503</v>
      </c>
      <c r="J12" s="57">
        <v>3700</v>
      </c>
      <c r="K12" s="92">
        <v>4625</v>
      </c>
      <c r="L12" s="92">
        <v>3700</v>
      </c>
      <c r="M12" s="93"/>
      <c r="N12" s="94"/>
    </row>
    <row r="13" spans="1:14" s="279" customFormat="1" ht="35.25" customHeight="1" x14ac:dyDescent="0.25">
      <c r="A13" s="276"/>
      <c r="B13" s="32"/>
      <c r="C13" s="32"/>
      <c r="D13" s="32"/>
      <c r="E13" s="32"/>
      <c r="F13" s="32"/>
      <c r="G13" s="32"/>
      <c r="H13" s="33">
        <v>32322</v>
      </c>
      <c r="I13" s="34" t="s">
        <v>97</v>
      </c>
      <c r="J13" s="35">
        <f>J14</f>
        <v>191150</v>
      </c>
      <c r="K13" s="35">
        <f t="shared" ref="K13:L13" si="4">K14</f>
        <v>238937.5</v>
      </c>
      <c r="L13" s="35">
        <f t="shared" si="4"/>
        <v>191150</v>
      </c>
      <c r="M13" s="81"/>
      <c r="N13" s="82"/>
    </row>
    <row r="14" spans="1:14" ht="45" customHeight="1" x14ac:dyDescent="0.25">
      <c r="A14" s="280" t="s">
        <v>504</v>
      </c>
      <c r="B14" s="83" t="s">
        <v>99</v>
      </c>
      <c r="C14" s="83" t="s">
        <v>33</v>
      </c>
      <c r="D14" s="83" t="s">
        <v>53</v>
      </c>
      <c r="E14" s="83" t="s">
        <v>34</v>
      </c>
      <c r="F14" s="84"/>
      <c r="G14" s="83" t="s">
        <v>36</v>
      </c>
      <c r="H14" s="85">
        <v>32322</v>
      </c>
      <c r="I14" s="86" t="s">
        <v>101</v>
      </c>
      <c r="J14" s="96">
        <f>SUM(J15:J35)</f>
        <v>191150</v>
      </c>
      <c r="K14" s="96">
        <f t="shared" ref="K14:L14" si="5">SUM(K15:K35)</f>
        <v>238937.5</v>
      </c>
      <c r="L14" s="96">
        <f t="shared" si="5"/>
        <v>191150</v>
      </c>
      <c r="M14" s="97" t="s">
        <v>22</v>
      </c>
      <c r="N14" s="98"/>
    </row>
    <row r="15" spans="1:14" ht="45" customHeight="1" x14ac:dyDescent="0.25">
      <c r="A15" s="281"/>
      <c r="B15" s="90"/>
      <c r="C15" s="90"/>
      <c r="D15" s="90"/>
      <c r="E15" s="90"/>
      <c r="F15" s="90"/>
      <c r="G15" s="90"/>
      <c r="H15" s="90"/>
      <c r="I15" s="55" t="s">
        <v>505</v>
      </c>
      <c r="J15" s="57">
        <v>31500</v>
      </c>
      <c r="K15" s="57">
        <v>39375</v>
      </c>
      <c r="L15" s="57">
        <v>31500</v>
      </c>
      <c r="M15" s="58"/>
      <c r="N15" s="100"/>
    </row>
    <row r="16" spans="1:14" ht="45" customHeight="1" x14ac:dyDescent="0.25">
      <c r="A16" s="281"/>
      <c r="B16" s="90"/>
      <c r="C16" s="90"/>
      <c r="D16" s="90"/>
      <c r="E16" s="90"/>
      <c r="F16" s="90"/>
      <c r="G16" s="90"/>
      <c r="H16" s="90"/>
      <c r="I16" s="55" t="s">
        <v>506</v>
      </c>
      <c r="J16" s="57">
        <v>50000</v>
      </c>
      <c r="K16" s="57">
        <v>62500</v>
      </c>
      <c r="L16" s="57">
        <v>50000</v>
      </c>
      <c r="M16" s="58"/>
      <c r="N16" s="100"/>
    </row>
    <row r="17" spans="1:14" ht="45" customHeight="1" x14ac:dyDescent="0.25">
      <c r="A17" s="281"/>
      <c r="B17" s="90"/>
      <c r="C17" s="90"/>
      <c r="D17" s="90"/>
      <c r="E17" s="90"/>
      <c r="F17" s="90"/>
      <c r="G17" s="90"/>
      <c r="H17" s="90"/>
      <c r="I17" s="55" t="s">
        <v>507</v>
      </c>
      <c r="J17" s="57">
        <v>10000</v>
      </c>
      <c r="K17" s="57">
        <v>12500</v>
      </c>
      <c r="L17" s="57">
        <v>10000</v>
      </c>
      <c r="M17" s="58"/>
      <c r="N17" s="100"/>
    </row>
    <row r="18" spans="1:14" ht="45" customHeight="1" x14ac:dyDescent="0.25">
      <c r="A18" s="281"/>
      <c r="B18" s="90"/>
      <c r="C18" s="90"/>
      <c r="D18" s="90"/>
      <c r="E18" s="90"/>
      <c r="F18" s="90"/>
      <c r="G18" s="90"/>
      <c r="H18" s="90"/>
      <c r="I18" s="55" t="s">
        <v>508</v>
      </c>
      <c r="J18" s="57">
        <v>12500</v>
      </c>
      <c r="K18" s="57">
        <v>15625</v>
      </c>
      <c r="L18" s="57">
        <v>12500</v>
      </c>
      <c r="M18" s="58"/>
      <c r="N18" s="100"/>
    </row>
    <row r="19" spans="1:14" ht="45" customHeight="1" x14ac:dyDescent="0.25">
      <c r="A19" s="281"/>
      <c r="B19" s="90"/>
      <c r="C19" s="90"/>
      <c r="D19" s="90"/>
      <c r="E19" s="90"/>
      <c r="F19" s="90"/>
      <c r="G19" s="90"/>
      <c r="H19" s="90"/>
      <c r="I19" s="55" t="s">
        <v>509</v>
      </c>
      <c r="J19" s="57">
        <v>2850</v>
      </c>
      <c r="K19" s="57">
        <v>3562.5</v>
      </c>
      <c r="L19" s="57">
        <v>2850</v>
      </c>
      <c r="M19" s="58"/>
      <c r="N19" s="100"/>
    </row>
    <row r="20" spans="1:14" ht="45" customHeight="1" x14ac:dyDescent="0.25">
      <c r="A20" s="281"/>
      <c r="B20" s="90"/>
      <c r="C20" s="90"/>
      <c r="D20" s="90"/>
      <c r="E20" s="90"/>
      <c r="F20" s="90"/>
      <c r="G20" s="90"/>
      <c r="H20" s="90"/>
      <c r="I20" s="55" t="s">
        <v>510</v>
      </c>
      <c r="J20" s="57">
        <v>5000</v>
      </c>
      <c r="K20" s="57">
        <v>6250</v>
      </c>
      <c r="L20" s="57">
        <v>5000</v>
      </c>
      <c r="M20" s="58"/>
      <c r="N20" s="100"/>
    </row>
    <row r="21" spans="1:14" ht="45" customHeight="1" x14ac:dyDescent="0.25">
      <c r="A21" s="281"/>
      <c r="B21" s="90"/>
      <c r="C21" s="90"/>
      <c r="D21" s="90"/>
      <c r="E21" s="90"/>
      <c r="F21" s="90"/>
      <c r="G21" s="90"/>
      <c r="H21" s="90"/>
      <c r="I21" s="55" t="s">
        <v>511</v>
      </c>
      <c r="J21" s="57">
        <v>750</v>
      </c>
      <c r="K21" s="57">
        <v>937.5</v>
      </c>
      <c r="L21" s="57">
        <v>750</v>
      </c>
      <c r="M21" s="58"/>
      <c r="N21" s="100"/>
    </row>
    <row r="22" spans="1:14" ht="45" customHeight="1" x14ac:dyDescent="0.25">
      <c r="A22" s="281"/>
      <c r="B22" s="90"/>
      <c r="C22" s="90"/>
      <c r="D22" s="90"/>
      <c r="E22" s="90"/>
      <c r="F22" s="90"/>
      <c r="G22" s="90"/>
      <c r="H22" s="90"/>
      <c r="I22" s="55" t="s">
        <v>512</v>
      </c>
      <c r="J22" s="57">
        <v>900</v>
      </c>
      <c r="K22" s="57">
        <v>1125</v>
      </c>
      <c r="L22" s="57">
        <v>900</v>
      </c>
      <c r="M22" s="58"/>
      <c r="N22" s="100"/>
    </row>
    <row r="23" spans="1:14" ht="45" customHeight="1" x14ac:dyDescent="0.25">
      <c r="A23" s="281"/>
      <c r="B23" s="90"/>
      <c r="C23" s="90"/>
      <c r="D23" s="90"/>
      <c r="E23" s="90"/>
      <c r="F23" s="90"/>
      <c r="G23" s="90"/>
      <c r="H23" s="90"/>
      <c r="I23" s="56" t="s">
        <v>513</v>
      </c>
      <c r="J23" s="57">
        <v>2000</v>
      </c>
      <c r="K23" s="57">
        <v>2500</v>
      </c>
      <c r="L23" s="57">
        <v>2000</v>
      </c>
      <c r="M23" s="58"/>
      <c r="N23" s="100"/>
    </row>
    <row r="24" spans="1:14" ht="45" customHeight="1" x14ac:dyDescent="0.25">
      <c r="A24" s="281"/>
      <c r="B24" s="90"/>
      <c r="C24" s="90"/>
      <c r="D24" s="90"/>
      <c r="E24" s="90"/>
      <c r="F24" s="90"/>
      <c r="G24" s="90"/>
      <c r="H24" s="90"/>
      <c r="I24" s="56" t="s">
        <v>514</v>
      </c>
      <c r="J24" s="57">
        <v>1000</v>
      </c>
      <c r="K24" s="57">
        <v>1250</v>
      </c>
      <c r="L24" s="57">
        <v>1000</v>
      </c>
      <c r="M24" s="58"/>
      <c r="N24" s="100"/>
    </row>
    <row r="25" spans="1:14" ht="45" customHeight="1" x14ac:dyDescent="0.25">
      <c r="A25" s="281"/>
      <c r="B25" s="90"/>
      <c r="C25" s="90"/>
      <c r="D25" s="90"/>
      <c r="E25" s="90"/>
      <c r="F25" s="90"/>
      <c r="G25" s="90"/>
      <c r="H25" s="90"/>
      <c r="I25" s="56" t="s">
        <v>515</v>
      </c>
      <c r="J25" s="57">
        <v>27500</v>
      </c>
      <c r="K25" s="57">
        <v>34375</v>
      </c>
      <c r="L25" s="57">
        <v>27500</v>
      </c>
      <c r="M25" s="58"/>
      <c r="N25" s="100"/>
    </row>
    <row r="26" spans="1:14" ht="45" customHeight="1" x14ac:dyDescent="0.25">
      <c r="A26" s="281"/>
      <c r="B26" s="90"/>
      <c r="C26" s="90"/>
      <c r="D26" s="90"/>
      <c r="E26" s="90"/>
      <c r="F26" s="90"/>
      <c r="G26" s="90"/>
      <c r="H26" s="90"/>
      <c r="I26" s="55" t="s">
        <v>516</v>
      </c>
      <c r="J26" s="57">
        <v>5000</v>
      </c>
      <c r="K26" s="57">
        <v>6250</v>
      </c>
      <c r="L26" s="57">
        <v>5000</v>
      </c>
      <c r="M26" s="58"/>
      <c r="N26" s="100"/>
    </row>
    <row r="27" spans="1:14" ht="45" customHeight="1" x14ac:dyDescent="0.25">
      <c r="A27" s="281"/>
      <c r="B27" s="90"/>
      <c r="C27" s="90"/>
      <c r="D27" s="90"/>
      <c r="E27" s="90"/>
      <c r="F27" s="90"/>
      <c r="G27" s="90"/>
      <c r="H27" s="90"/>
      <c r="I27" s="56" t="s">
        <v>517</v>
      </c>
      <c r="J27" s="57">
        <v>2050</v>
      </c>
      <c r="K27" s="57">
        <v>2562.5</v>
      </c>
      <c r="L27" s="57">
        <v>2050</v>
      </c>
      <c r="M27" s="58"/>
      <c r="N27" s="100"/>
    </row>
    <row r="28" spans="1:14" ht="45" customHeight="1" x14ac:dyDescent="0.25">
      <c r="A28" s="281"/>
      <c r="B28" s="90"/>
      <c r="C28" s="90"/>
      <c r="D28" s="90"/>
      <c r="E28" s="90"/>
      <c r="F28" s="90"/>
      <c r="G28" s="90"/>
      <c r="H28" s="90"/>
      <c r="I28" s="55" t="s">
        <v>518</v>
      </c>
      <c r="J28" s="57">
        <v>23000</v>
      </c>
      <c r="K28" s="57">
        <v>28750</v>
      </c>
      <c r="L28" s="57">
        <v>23000</v>
      </c>
      <c r="M28" s="58"/>
      <c r="N28" s="100"/>
    </row>
    <row r="29" spans="1:14" ht="45" customHeight="1" x14ac:dyDescent="0.25">
      <c r="A29" s="281"/>
      <c r="B29" s="90"/>
      <c r="C29" s="90"/>
      <c r="D29" s="90"/>
      <c r="E29" s="90"/>
      <c r="F29" s="90"/>
      <c r="G29" s="90"/>
      <c r="H29" s="90"/>
      <c r="I29" s="56" t="s">
        <v>519</v>
      </c>
      <c r="J29" s="57">
        <v>2000</v>
      </c>
      <c r="K29" s="57">
        <v>2500</v>
      </c>
      <c r="L29" s="57">
        <v>2000</v>
      </c>
      <c r="M29" s="57"/>
      <c r="N29" s="100"/>
    </row>
    <row r="30" spans="1:14" ht="45" customHeight="1" x14ac:dyDescent="0.25">
      <c r="A30" s="281"/>
      <c r="B30" s="90"/>
      <c r="C30" s="90"/>
      <c r="D30" s="90"/>
      <c r="E30" s="90"/>
      <c r="F30" s="90"/>
      <c r="G30" s="90"/>
      <c r="H30" s="90"/>
      <c r="I30" s="56" t="s">
        <v>520</v>
      </c>
      <c r="J30" s="57">
        <v>4000</v>
      </c>
      <c r="K30" s="57">
        <v>5000</v>
      </c>
      <c r="L30" s="57">
        <v>4000</v>
      </c>
      <c r="M30" s="57"/>
      <c r="N30" s="100"/>
    </row>
    <row r="31" spans="1:14" ht="45" customHeight="1" x14ac:dyDescent="0.25">
      <c r="A31" s="281"/>
      <c r="B31" s="90"/>
      <c r="C31" s="90"/>
      <c r="D31" s="90"/>
      <c r="E31" s="90"/>
      <c r="F31" s="90"/>
      <c r="G31" s="90"/>
      <c r="H31" s="90"/>
      <c r="I31" s="56" t="s">
        <v>521</v>
      </c>
      <c r="J31" s="57">
        <v>4000</v>
      </c>
      <c r="K31" s="57">
        <v>5000</v>
      </c>
      <c r="L31" s="57">
        <v>4000</v>
      </c>
      <c r="M31" s="57"/>
      <c r="N31" s="100"/>
    </row>
    <row r="32" spans="1:14" ht="45" customHeight="1" x14ac:dyDescent="0.25">
      <c r="A32" s="281"/>
      <c r="B32" s="90"/>
      <c r="C32" s="90"/>
      <c r="D32" s="90"/>
      <c r="E32" s="90"/>
      <c r="F32" s="90"/>
      <c r="G32" s="90"/>
      <c r="H32" s="90"/>
      <c r="I32" s="56" t="s">
        <v>522</v>
      </c>
      <c r="J32" s="57">
        <v>200</v>
      </c>
      <c r="K32" s="57">
        <v>250</v>
      </c>
      <c r="L32" s="57">
        <v>200</v>
      </c>
      <c r="M32" s="57"/>
      <c r="N32" s="100"/>
    </row>
    <row r="33" spans="1:14" ht="45" customHeight="1" x14ac:dyDescent="0.25">
      <c r="A33" s="281"/>
      <c r="B33" s="90"/>
      <c r="C33" s="90"/>
      <c r="D33" s="90"/>
      <c r="E33" s="90"/>
      <c r="F33" s="90"/>
      <c r="G33" s="90"/>
      <c r="H33" s="90"/>
      <c r="I33" s="56" t="s">
        <v>523</v>
      </c>
      <c r="J33" s="57">
        <v>1850</v>
      </c>
      <c r="K33" s="57">
        <v>2312.5</v>
      </c>
      <c r="L33" s="57">
        <v>1850</v>
      </c>
      <c r="M33" s="57"/>
      <c r="N33" s="100"/>
    </row>
    <row r="34" spans="1:14" ht="45" customHeight="1" x14ac:dyDescent="0.25">
      <c r="A34" s="281"/>
      <c r="B34" s="90"/>
      <c r="C34" s="90"/>
      <c r="D34" s="90"/>
      <c r="E34" s="90"/>
      <c r="F34" s="90"/>
      <c r="G34" s="90"/>
      <c r="H34" s="90"/>
      <c r="I34" s="55" t="s">
        <v>524</v>
      </c>
      <c r="J34" s="57">
        <v>1500</v>
      </c>
      <c r="K34" s="57">
        <v>1875</v>
      </c>
      <c r="L34" s="57">
        <v>1500</v>
      </c>
      <c r="M34" s="57"/>
      <c r="N34" s="100"/>
    </row>
    <row r="35" spans="1:14" ht="45" customHeight="1" x14ac:dyDescent="0.25">
      <c r="A35" s="281"/>
      <c r="B35" s="90"/>
      <c r="C35" s="90"/>
      <c r="D35" s="90"/>
      <c r="E35" s="90"/>
      <c r="F35" s="90"/>
      <c r="G35" s="90"/>
      <c r="H35" s="90"/>
      <c r="I35" s="55" t="s">
        <v>525</v>
      </c>
      <c r="J35" s="57">
        <v>3550</v>
      </c>
      <c r="K35" s="57">
        <v>4437.5</v>
      </c>
      <c r="L35" s="57">
        <v>3550</v>
      </c>
      <c r="M35" s="57"/>
      <c r="N35" s="100"/>
    </row>
    <row r="36" spans="1:14" ht="45" customHeight="1" x14ac:dyDescent="0.25">
      <c r="A36" s="282"/>
      <c r="B36" s="32"/>
      <c r="C36" s="32"/>
      <c r="D36" s="32"/>
      <c r="E36" s="32"/>
      <c r="F36" s="32"/>
      <c r="G36" s="32"/>
      <c r="H36" s="33">
        <v>3234</v>
      </c>
      <c r="I36" s="34" t="s">
        <v>175</v>
      </c>
      <c r="J36" s="35">
        <f>J37</f>
        <v>124500</v>
      </c>
      <c r="K36" s="35">
        <f t="shared" ref="K36:L36" si="6">K37</f>
        <v>155625</v>
      </c>
      <c r="L36" s="35">
        <f t="shared" si="6"/>
        <v>148155</v>
      </c>
      <c r="M36" s="35"/>
      <c r="N36" s="101"/>
    </row>
    <row r="37" spans="1:14" ht="45" customHeight="1" x14ac:dyDescent="0.25">
      <c r="A37" s="283" t="s">
        <v>526</v>
      </c>
      <c r="B37" s="83" t="s">
        <v>527</v>
      </c>
      <c r="C37" s="83" t="s">
        <v>33</v>
      </c>
      <c r="D37" s="83" t="s">
        <v>53</v>
      </c>
      <c r="E37" s="83" t="s">
        <v>34</v>
      </c>
      <c r="F37" s="83"/>
      <c r="G37" s="83" t="s">
        <v>36</v>
      </c>
      <c r="H37" s="85">
        <v>32342</v>
      </c>
      <c r="I37" s="86" t="s">
        <v>528</v>
      </c>
      <c r="J37" s="87">
        <f>J38+J39</f>
        <v>124500</v>
      </c>
      <c r="K37" s="87">
        <f t="shared" ref="K37:L37" si="7">K38+K39</f>
        <v>155625</v>
      </c>
      <c r="L37" s="87">
        <f t="shared" si="7"/>
        <v>148155</v>
      </c>
      <c r="M37" s="97" t="s">
        <v>22</v>
      </c>
      <c r="N37" s="103"/>
    </row>
    <row r="38" spans="1:14" ht="45" customHeight="1" x14ac:dyDescent="0.25">
      <c r="A38" s="284"/>
      <c r="B38" s="39"/>
      <c r="C38" s="39"/>
      <c r="D38" s="39"/>
      <c r="E38" s="39"/>
      <c r="F38" s="39"/>
      <c r="G38" s="39"/>
      <c r="H38" s="41"/>
      <c r="I38" s="42" t="s">
        <v>529</v>
      </c>
      <c r="J38" s="43">
        <v>116500</v>
      </c>
      <c r="K38" s="43">
        <v>145625</v>
      </c>
      <c r="L38" s="57">
        <f>J38*1.19</f>
        <v>138635</v>
      </c>
      <c r="M38" s="104"/>
      <c r="N38" s="105"/>
    </row>
    <row r="39" spans="1:14" ht="45" customHeight="1" x14ac:dyDescent="0.25">
      <c r="A39" s="285"/>
      <c r="B39" s="107"/>
      <c r="C39" s="107"/>
      <c r="D39" s="107"/>
      <c r="E39" s="107"/>
      <c r="F39" s="107"/>
      <c r="G39" s="107"/>
      <c r="H39" s="108"/>
      <c r="I39" s="42" t="s">
        <v>530</v>
      </c>
      <c r="J39" s="57">
        <v>8000</v>
      </c>
      <c r="K39" s="43">
        <v>10000</v>
      </c>
      <c r="L39" s="57">
        <f>J39*1.19</f>
        <v>9520</v>
      </c>
      <c r="M39" s="104"/>
      <c r="N39" s="105"/>
    </row>
    <row r="40" spans="1:14" ht="45" customHeight="1" x14ac:dyDescent="0.25">
      <c r="A40" s="282"/>
      <c r="B40" s="32"/>
      <c r="C40" s="32"/>
      <c r="D40" s="32"/>
      <c r="E40" s="32"/>
      <c r="F40" s="32"/>
      <c r="G40" s="32"/>
      <c r="H40" s="33">
        <v>3235</v>
      </c>
      <c r="I40" s="34" t="s">
        <v>180</v>
      </c>
      <c r="J40" s="35">
        <f>J41+J42</f>
        <v>809360</v>
      </c>
      <c r="K40" s="35">
        <f t="shared" ref="K40:L40" si="8">K41+K42</f>
        <v>1011700</v>
      </c>
      <c r="L40" s="35">
        <f t="shared" si="8"/>
        <v>224900</v>
      </c>
      <c r="M40" s="35"/>
      <c r="N40" s="101"/>
    </row>
    <row r="41" spans="1:14" ht="45" customHeight="1" x14ac:dyDescent="0.25">
      <c r="A41" s="286" t="s">
        <v>531</v>
      </c>
      <c r="B41" s="110" t="s">
        <v>532</v>
      </c>
      <c r="C41" s="110" t="s">
        <v>33</v>
      </c>
      <c r="D41" s="110" t="s">
        <v>53</v>
      </c>
      <c r="E41" s="110" t="s">
        <v>77</v>
      </c>
      <c r="F41" s="110"/>
      <c r="G41" s="110" t="s">
        <v>533</v>
      </c>
      <c r="H41" s="111">
        <v>32355</v>
      </c>
      <c r="I41" s="112" t="s">
        <v>534</v>
      </c>
      <c r="J41" s="113">
        <v>785360</v>
      </c>
      <c r="K41" s="113">
        <f>J41*1.25</f>
        <v>981700</v>
      </c>
      <c r="L41" s="113">
        <f>J41*1.25/5</f>
        <v>196340</v>
      </c>
      <c r="M41" s="114" t="s">
        <v>22</v>
      </c>
      <c r="N41" s="115"/>
    </row>
    <row r="42" spans="1:14" ht="45" customHeight="1" x14ac:dyDescent="0.25">
      <c r="A42" s="286"/>
      <c r="B42" s="110"/>
      <c r="C42" s="110"/>
      <c r="D42" s="110"/>
      <c r="E42" s="110"/>
      <c r="F42" s="110"/>
      <c r="G42" s="110"/>
      <c r="H42" s="111">
        <v>32354</v>
      </c>
      <c r="I42" s="112" t="s">
        <v>181</v>
      </c>
      <c r="J42" s="113">
        <f>J43</f>
        <v>24000</v>
      </c>
      <c r="K42" s="113">
        <f t="shared" ref="K42:L42" si="9">K43</f>
        <v>30000</v>
      </c>
      <c r="L42" s="113">
        <f t="shared" si="9"/>
        <v>28560</v>
      </c>
      <c r="M42" s="113"/>
      <c r="N42" s="115"/>
    </row>
    <row r="43" spans="1:14" ht="45" customHeight="1" x14ac:dyDescent="0.25">
      <c r="A43" s="283" t="s">
        <v>535</v>
      </c>
      <c r="B43" s="83" t="s">
        <v>536</v>
      </c>
      <c r="C43" s="83" t="s">
        <v>33</v>
      </c>
      <c r="D43" s="83" t="s">
        <v>53</v>
      </c>
      <c r="E43" s="83" t="s">
        <v>34</v>
      </c>
      <c r="F43" s="83"/>
      <c r="G43" s="83" t="s">
        <v>36</v>
      </c>
      <c r="H43" s="85"/>
      <c r="I43" s="86" t="s">
        <v>537</v>
      </c>
      <c r="J43" s="87">
        <f>J44+J45</f>
        <v>24000</v>
      </c>
      <c r="K43" s="87">
        <f t="shared" ref="K43:L43" si="10">K44+K45</f>
        <v>30000</v>
      </c>
      <c r="L43" s="87">
        <f t="shared" si="10"/>
        <v>28560</v>
      </c>
      <c r="M43" s="97" t="s">
        <v>22</v>
      </c>
      <c r="N43" s="103"/>
    </row>
    <row r="44" spans="1:14" ht="45" customHeight="1" x14ac:dyDescent="0.25">
      <c r="A44" s="284"/>
      <c r="B44" s="39"/>
      <c r="C44" s="41"/>
      <c r="D44" s="41"/>
      <c r="E44" s="41"/>
      <c r="F44" s="116"/>
      <c r="G44" s="41"/>
      <c r="H44" s="41"/>
      <c r="I44" s="117" t="s">
        <v>538</v>
      </c>
      <c r="J44" s="43">
        <v>20000</v>
      </c>
      <c r="K44" s="57">
        <v>25000</v>
      </c>
      <c r="L44" s="57">
        <f>J44*1.19</f>
        <v>23800</v>
      </c>
      <c r="M44" s="104"/>
      <c r="N44" s="105"/>
    </row>
    <row r="45" spans="1:14" ht="45" customHeight="1" x14ac:dyDescent="0.25">
      <c r="A45" s="287"/>
      <c r="B45" s="90"/>
      <c r="C45" s="90"/>
      <c r="D45" s="90"/>
      <c r="E45" s="90"/>
      <c r="F45" s="90"/>
      <c r="G45" s="90"/>
      <c r="H45" s="91"/>
      <c r="I45" s="55" t="s">
        <v>539</v>
      </c>
      <c r="J45" s="57">
        <v>4000</v>
      </c>
      <c r="K45" s="57">
        <v>5000</v>
      </c>
      <c r="L45" s="57">
        <f>J45*1.19</f>
        <v>4760</v>
      </c>
      <c r="M45" s="104"/>
      <c r="N45" s="105"/>
    </row>
    <row r="46" spans="1:14" ht="45" customHeight="1" x14ac:dyDescent="0.25">
      <c r="A46" s="282"/>
      <c r="B46" s="32"/>
      <c r="C46" s="32"/>
      <c r="D46" s="32"/>
      <c r="E46" s="32"/>
      <c r="F46" s="32"/>
      <c r="G46" s="32"/>
      <c r="H46" s="33">
        <v>32369</v>
      </c>
      <c r="I46" s="34" t="s">
        <v>540</v>
      </c>
      <c r="J46" s="35">
        <f>J47</f>
        <v>70000</v>
      </c>
      <c r="K46" s="35">
        <f t="shared" ref="K46:L46" si="11">K47</f>
        <v>87500</v>
      </c>
      <c r="L46" s="35">
        <f t="shared" si="11"/>
        <v>87500</v>
      </c>
      <c r="M46" s="36"/>
      <c r="N46" s="37"/>
    </row>
    <row r="47" spans="1:14" ht="75" x14ac:dyDescent="0.25">
      <c r="A47" s="284"/>
      <c r="B47" s="39" t="s">
        <v>541</v>
      </c>
      <c r="C47" s="39" t="s">
        <v>542</v>
      </c>
      <c r="D47" s="39" t="s">
        <v>22</v>
      </c>
      <c r="E47" s="39" t="s">
        <v>34</v>
      </c>
      <c r="F47" s="40"/>
      <c r="G47" s="39"/>
      <c r="H47" s="41">
        <v>323691</v>
      </c>
      <c r="I47" s="42" t="s">
        <v>543</v>
      </c>
      <c r="J47" s="43">
        <v>70000</v>
      </c>
      <c r="K47" s="43">
        <v>87500</v>
      </c>
      <c r="L47" s="43">
        <f>J47*1.25</f>
        <v>87500</v>
      </c>
      <c r="M47" s="44" t="s">
        <v>22</v>
      </c>
      <c r="N47" s="45"/>
    </row>
    <row r="48" spans="1:14" ht="45" customHeight="1" x14ac:dyDescent="0.25">
      <c r="A48" s="282"/>
      <c r="B48" s="32"/>
      <c r="C48" s="32"/>
      <c r="D48" s="32"/>
      <c r="E48" s="32"/>
      <c r="F48" s="32"/>
      <c r="G48" s="32"/>
      <c r="H48" s="33">
        <v>3238</v>
      </c>
      <c r="I48" s="34" t="s">
        <v>243</v>
      </c>
      <c r="J48" s="35">
        <f>J49+J53</f>
        <v>235000</v>
      </c>
      <c r="K48" s="35">
        <f t="shared" ref="K48:L48" si="12">K49+K53</f>
        <v>293750</v>
      </c>
      <c r="L48" s="35">
        <f t="shared" si="12"/>
        <v>235000</v>
      </c>
      <c r="M48" s="35"/>
      <c r="N48" s="101"/>
    </row>
    <row r="49" spans="1:14" ht="45" customHeight="1" x14ac:dyDescent="0.25">
      <c r="A49" s="286"/>
      <c r="B49" s="110"/>
      <c r="C49" s="110"/>
      <c r="D49" s="110"/>
      <c r="E49" s="110"/>
      <c r="F49" s="110"/>
      <c r="G49" s="110"/>
      <c r="H49" s="111">
        <v>32389</v>
      </c>
      <c r="I49" s="112" t="s">
        <v>244</v>
      </c>
      <c r="J49" s="113">
        <f>J50</f>
        <v>165000</v>
      </c>
      <c r="K49" s="113">
        <f t="shared" ref="K49:L49" si="13">K50</f>
        <v>206250</v>
      </c>
      <c r="L49" s="113">
        <f t="shared" si="13"/>
        <v>165000</v>
      </c>
      <c r="M49" s="113"/>
      <c r="N49" s="115"/>
    </row>
    <row r="50" spans="1:14" ht="45" customHeight="1" x14ac:dyDescent="0.25">
      <c r="A50" s="288" t="s">
        <v>544</v>
      </c>
      <c r="B50" s="120" t="s">
        <v>545</v>
      </c>
      <c r="C50" s="120" t="s">
        <v>33</v>
      </c>
      <c r="D50" s="120" t="s">
        <v>53</v>
      </c>
      <c r="E50" s="120" t="s">
        <v>34</v>
      </c>
      <c r="F50" s="121"/>
      <c r="G50" s="120" t="s">
        <v>36</v>
      </c>
      <c r="H50" s="122">
        <v>32389</v>
      </c>
      <c r="I50" s="123" t="s">
        <v>546</v>
      </c>
      <c r="J50" s="124">
        <f>J51+J52</f>
        <v>165000</v>
      </c>
      <c r="K50" s="124">
        <f t="shared" ref="K50:L50" si="14">K51+K52</f>
        <v>206250</v>
      </c>
      <c r="L50" s="124">
        <f t="shared" si="14"/>
        <v>165000</v>
      </c>
      <c r="M50" s="125" t="s">
        <v>22</v>
      </c>
      <c r="N50" s="126"/>
    </row>
    <row r="51" spans="1:14" ht="45" customHeight="1" x14ac:dyDescent="0.25">
      <c r="A51" s="285"/>
      <c r="B51" s="90"/>
      <c r="C51" s="90"/>
      <c r="D51" s="90"/>
      <c r="E51" s="90"/>
      <c r="F51" s="127"/>
      <c r="G51" s="90"/>
      <c r="H51" s="91"/>
      <c r="I51" s="55" t="s">
        <v>547</v>
      </c>
      <c r="J51" s="128">
        <v>41000</v>
      </c>
      <c r="K51" s="57">
        <v>51250</v>
      </c>
      <c r="L51" s="57">
        <f>J51</f>
        <v>41000</v>
      </c>
      <c r="M51" s="104"/>
      <c r="N51" s="105"/>
    </row>
    <row r="52" spans="1:14" ht="45" customHeight="1" x14ac:dyDescent="0.25">
      <c r="A52" s="285"/>
      <c r="B52" s="90"/>
      <c r="C52" s="90"/>
      <c r="D52" s="90"/>
      <c r="E52" s="90"/>
      <c r="F52" s="127"/>
      <c r="G52" s="90"/>
      <c r="H52" s="91"/>
      <c r="I52" s="55" t="s">
        <v>548</v>
      </c>
      <c r="J52" s="128">
        <v>124000</v>
      </c>
      <c r="K52" s="57">
        <v>155000</v>
      </c>
      <c r="L52" s="57">
        <f>J52</f>
        <v>124000</v>
      </c>
      <c r="M52" s="104"/>
      <c r="N52" s="105"/>
    </row>
    <row r="53" spans="1:14" ht="45" customHeight="1" x14ac:dyDescent="0.25">
      <c r="A53" s="285" t="s">
        <v>549</v>
      </c>
      <c r="B53" s="107" t="s">
        <v>253</v>
      </c>
      <c r="C53" s="107" t="s">
        <v>33</v>
      </c>
      <c r="D53" s="107" t="s">
        <v>22</v>
      </c>
      <c r="E53" s="107" t="s">
        <v>77</v>
      </c>
      <c r="F53" s="144"/>
      <c r="G53" s="107" t="s">
        <v>78</v>
      </c>
      <c r="H53" s="108">
        <v>32389</v>
      </c>
      <c r="I53" s="300" t="s">
        <v>550</v>
      </c>
      <c r="J53" s="301">
        <v>70000</v>
      </c>
      <c r="K53" s="104">
        <f>J53*1.25</f>
        <v>87500</v>
      </c>
      <c r="L53" s="104">
        <v>70000</v>
      </c>
      <c r="M53" s="130" t="s">
        <v>22</v>
      </c>
      <c r="N53" s="105"/>
    </row>
    <row r="54" spans="1:14" ht="45" customHeight="1" x14ac:dyDescent="0.25">
      <c r="A54" s="282" t="s">
        <v>551</v>
      </c>
      <c r="B54" s="32" t="s">
        <v>552</v>
      </c>
      <c r="C54" s="32" t="s">
        <v>33</v>
      </c>
      <c r="D54" s="32" t="s">
        <v>22</v>
      </c>
      <c r="E54" s="32" t="s">
        <v>34</v>
      </c>
      <c r="F54" s="129"/>
      <c r="G54" s="32" t="s">
        <v>36</v>
      </c>
      <c r="H54" s="33">
        <v>32396</v>
      </c>
      <c r="I54" s="34" t="s">
        <v>553</v>
      </c>
      <c r="J54" s="35">
        <v>94500</v>
      </c>
      <c r="K54" s="35">
        <v>118125</v>
      </c>
      <c r="L54" s="35">
        <v>112455</v>
      </c>
      <c r="M54" s="36" t="s">
        <v>22</v>
      </c>
      <c r="N54" s="101"/>
    </row>
    <row r="55" spans="1:14" ht="45" customHeight="1" x14ac:dyDescent="0.25">
      <c r="A55" s="282"/>
      <c r="B55" s="32"/>
      <c r="C55" s="32"/>
      <c r="D55" s="32"/>
      <c r="E55" s="32"/>
      <c r="F55" s="32"/>
      <c r="G55" s="32"/>
      <c r="H55" s="33">
        <v>32399</v>
      </c>
      <c r="I55" s="34" t="s">
        <v>280</v>
      </c>
      <c r="J55" s="35">
        <f>J56</f>
        <v>4100</v>
      </c>
      <c r="K55" s="35">
        <f t="shared" ref="K55:L55" si="15">K56</f>
        <v>5125</v>
      </c>
      <c r="L55" s="35">
        <f t="shared" si="15"/>
        <v>4879</v>
      </c>
      <c r="M55" s="35"/>
      <c r="N55" s="101"/>
    </row>
    <row r="56" spans="1:14" ht="45" customHeight="1" x14ac:dyDescent="0.25">
      <c r="A56" s="284" t="s">
        <v>554</v>
      </c>
      <c r="B56" s="39" t="s">
        <v>555</v>
      </c>
      <c r="C56" s="39" t="s">
        <v>21</v>
      </c>
      <c r="D56" s="39" t="s">
        <v>22</v>
      </c>
      <c r="E56" s="39"/>
      <c r="F56" s="39"/>
      <c r="G56" s="39"/>
      <c r="H56" s="41">
        <v>323997</v>
      </c>
      <c r="I56" s="42" t="s">
        <v>556</v>
      </c>
      <c r="J56" s="43">
        <v>4100</v>
      </c>
      <c r="K56" s="57">
        <v>5125</v>
      </c>
      <c r="L56" s="57">
        <f>J56*1.19</f>
        <v>4879</v>
      </c>
      <c r="M56" s="130" t="s">
        <v>22</v>
      </c>
      <c r="N56" s="105"/>
    </row>
    <row r="57" spans="1:14" ht="45" customHeight="1" x14ac:dyDescent="0.25">
      <c r="A57" s="282"/>
      <c r="B57" s="32"/>
      <c r="C57" s="32"/>
      <c r="D57" s="32"/>
      <c r="E57" s="32"/>
      <c r="F57" s="32"/>
      <c r="G57" s="32"/>
      <c r="H57" s="33">
        <v>32513</v>
      </c>
      <c r="I57" s="34" t="s">
        <v>297</v>
      </c>
      <c r="J57" s="35">
        <f>J61+J71+J75+J83+J102+J58</f>
        <v>945250</v>
      </c>
      <c r="K57" s="35">
        <f t="shared" ref="K57:L57" si="16">K61+K71+K75+K83+K102+K58</f>
        <v>1181562.5</v>
      </c>
      <c r="L57" s="35">
        <f t="shared" si="16"/>
        <v>1173687.5</v>
      </c>
      <c r="M57" s="36"/>
      <c r="N57" s="37"/>
    </row>
    <row r="58" spans="1:14" ht="45" customHeight="1" x14ac:dyDescent="0.25">
      <c r="A58" s="286" t="s">
        <v>557</v>
      </c>
      <c r="B58" s="110" t="s">
        <v>346</v>
      </c>
      <c r="C58" s="110" t="s">
        <v>33</v>
      </c>
      <c r="D58" s="110" t="s">
        <v>53</v>
      </c>
      <c r="E58" s="110" t="s">
        <v>34</v>
      </c>
      <c r="F58" s="110"/>
      <c r="G58" s="110" t="s">
        <v>36</v>
      </c>
      <c r="H58" s="111">
        <v>3251304</v>
      </c>
      <c r="I58" s="112" t="s">
        <v>558</v>
      </c>
      <c r="J58" s="113">
        <f>SUM(J59:J60)</f>
        <v>32500</v>
      </c>
      <c r="K58" s="113">
        <f t="shared" ref="K58:L58" si="17">SUM(K59:K60)</f>
        <v>40625</v>
      </c>
      <c r="L58" s="113">
        <f t="shared" si="17"/>
        <v>40625</v>
      </c>
      <c r="M58" s="131" t="s">
        <v>22</v>
      </c>
      <c r="N58" s="132"/>
    </row>
    <row r="59" spans="1:14" ht="45" customHeight="1" x14ac:dyDescent="0.25">
      <c r="A59" s="287"/>
      <c r="B59" s="90"/>
      <c r="C59" s="90"/>
      <c r="D59" s="90"/>
      <c r="E59" s="90"/>
      <c r="F59" s="90"/>
      <c r="G59" s="90"/>
      <c r="H59" s="91"/>
      <c r="I59" s="55" t="s">
        <v>559</v>
      </c>
      <c r="J59" s="57">
        <v>29700</v>
      </c>
      <c r="K59" s="43">
        <v>37125</v>
      </c>
      <c r="L59" s="43">
        <f>J59*1.25</f>
        <v>37125</v>
      </c>
      <c r="M59" s="44"/>
      <c r="N59" s="45"/>
    </row>
    <row r="60" spans="1:14" ht="45" customHeight="1" x14ac:dyDescent="0.25">
      <c r="A60" s="284"/>
      <c r="B60" s="39"/>
      <c r="C60" s="39"/>
      <c r="D60" s="39"/>
      <c r="E60" s="39"/>
      <c r="F60" s="39"/>
      <c r="G60" s="39"/>
      <c r="H60" s="41"/>
      <c r="I60" s="42" t="s">
        <v>560</v>
      </c>
      <c r="J60" s="57">
        <v>2800</v>
      </c>
      <c r="K60" s="43">
        <v>3500</v>
      </c>
      <c r="L60" s="43">
        <f>J60*1.25</f>
        <v>3500</v>
      </c>
      <c r="M60" s="44"/>
      <c r="N60" s="45"/>
    </row>
    <row r="61" spans="1:14" ht="45" customHeight="1" x14ac:dyDescent="0.25">
      <c r="A61" s="286" t="s">
        <v>561</v>
      </c>
      <c r="B61" s="110" t="s">
        <v>363</v>
      </c>
      <c r="C61" s="110" t="s">
        <v>33</v>
      </c>
      <c r="D61" s="110" t="s">
        <v>53</v>
      </c>
      <c r="E61" s="110" t="s">
        <v>34</v>
      </c>
      <c r="F61" s="133"/>
      <c r="G61" s="110" t="s">
        <v>36</v>
      </c>
      <c r="H61" s="111">
        <v>3251306</v>
      </c>
      <c r="I61" s="112" t="s">
        <v>364</v>
      </c>
      <c r="J61" s="113">
        <f>SUM(J62:J70)</f>
        <v>132500</v>
      </c>
      <c r="K61" s="113">
        <f t="shared" ref="K61:L61" si="18">SUM(K62:K70)</f>
        <v>165625</v>
      </c>
      <c r="L61" s="113">
        <f t="shared" si="18"/>
        <v>165625</v>
      </c>
      <c r="M61" s="114" t="s">
        <v>22</v>
      </c>
      <c r="N61" s="115"/>
    </row>
    <row r="62" spans="1:14" ht="45" customHeight="1" x14ac:dyDescent="0.25">
      <c r="A62" s="284"/>
      <c r="B62" s="39"/>
      <c r="C62" s="39"/>
      <c r="D62" s="39"/>
      <c r="E62" s="39"/>
      <c r="F62" s="39"/>
      <c r="G62" s="39"/>
      <c r="H62" s="41"/>
      <c r="I62" s="42" t="s">
        <v>562</v>
      </c>
      <c r="J62" s="43">
        <v>47000</v>
      </c>
      <c r="K62" s="57">
        <v>58750</v>
      </c>
      <c r="L62" s="57">
        <f>J62*1.25</f>
        <v>58750</v>
      </c>
      <c r="M62" s="130"/>
      <c r="N62" s="105"/>
    </row>
    <row r="63" spans="1:14" ht="45" customHeight="1" x14ac:dyDescent="0.25">
      <c r="A63" s="284"/>
      <c r="B63" s="39"/>
      <c r="C63" s="39"/>
      <c r="D63" s="39"/>
      <c r="E63" s="39"/>
      <c r="F63" s="39"/>
      <c r="G63" s="39"/>
      <c r="H63" s="41"/>
      <c r="I63" s="42" t="s">
        <v>563</v>
      </c>
      <c r="J63" s="43">
        <v>9000</v>
      </c>
      <c r="K63" s="57">
        <v>11250</v>
      </c>
      <c r="L63" s="57">
        <f t="shared" ref="L63:L70" si="19">J63*1.25</f>
        <v>11250</v>
      </c>
      <c r="M63" s="44"/>
      <c r="N63" s="45"/>
    </row>
    <row r="64" spans="1:14" ht="45" customHeight="1" x14ac:dyDescent="0.25">
      <c r="A64" s="284"/>
      <c r="B64" s="39"/>
      <c r="C64" s="39"/>
      <c r="D64" s="39"/>
      <c r="E64" s="39"/>
      <c r="F64" s="39"/>
      <c r="G64" s="39"/>
      <c r="H64" s="41"/>
      <c r="I64" s="42" t="s">
        <v>564</v>
      </c>
      <c r="J64" s="43">
        <v>3600</v>
      </c>
      <c r="K64" s="57">
        <v>4500</v>
      </c>
      <c r="L64" s="57">
        <f t="shared" si="19"/>
        <v>4500</v>
      </c>
      <c r="M64" s="44"/>
      <c r="N64" s="45"/>
    </row>
    <row r="65" spans="1:14" ht="45" customHeight="1" x14ac:dyDescent="0.25">
      <c r="A65" s="284"/>
      <c r="B65" s="39"/>
      <c r="C65" s="39"/>
      <c r="D65" s="39"/>
      <c r="E65" s="39"/>
      <c r="F65" s="39"/>
      <c r="G65" s="39"/>
      <c r="H65" s="41"/>
      <c r="I65" s="42" t="s">
        <v>565</v>
      </c>
      <c r="J65" s="43">
        <v>700</v>
      </c>
      <c r="K65" s="57">
        <v>875</v>
      </c>
      <c r="L65" s="57">
        <f t="shared" si="19"/>
        <v>875</v>
      </c>
      <c r="M65" s="44"/>
      <c r="N65" s="45"/>
    </row>
    <row r="66" spans="1:14" ht="45" customHeight="1" x14ac:dyDescent="0.25">
      <c r="A66" s="284"/>
      <c r="B66" s="39"/>
      <c r="C66" s="39"/>
      <c r="D66" s="39"/>
      <c r="E66" s="39"/>
      <c r="F66" s="39"/>
      <c r="G66" s="39"/>
      <c r="H66" s="41"/>
      <c r="I66" s="42" t="s">
        <v>566</v>
      </c>
      <c r="J66" s="43">
        <v>48000</v>
      </c>
      <c r="K66" s="57">
        <v>60000</v>
      </c>
      <c r="L66" s="57">
        <f t="shared" si="19"/>
        <v>60000</v>
      </c>
      <c r="M66" s="44"/>
      <c r="N66" s="45"/>
    </row>
    <row r="67" spans="1:14" ht="45" customHeight="1" x14ac:dyDescent="0.25">
      <c r="A67" s="284"/>
      <c r="B67" s="39"/>
      <c r="C67" s="39"/>
      <c r="D67" s="39"/>
      <c r="E67" s="39"/>
      <c r="F67" s="39"/>
      <c r="G67" s="39"/>
      <c r="H67" s="41"/>
      <c r="I67" s="42" t="s">
        <v>567</v>
      </c>
      <c r="J67" s="43">
        <v>4000</v>
      </c>
      <c r="K67" s="57">
        <v>5000</v>
      </c>
      <c r="L67" s="57">
        <f t="shared" si="19"/>
        <v>5000</v>
      </c>
      <c r="M67" s="44"/>
      <c r="N67" s="45"/>
    </row>
    <row r="68" spans="1:14" ht="45" customHeight="1" x14ac:dyDescent="0.25">
      <c r="A68" s="284"/>
      <c r="B68" s="39"/>
      <c r="C68" s="39"/>
      <c r="D68" s="39"/>
      <c r="E68" s="39"/>
      <c r="F68" s="39"/>
      <c r="G68" s="39"/>
      <c r="H68" s="41"/>
      <c r="I68" s="42" t="s">
        <v>568</v>
      </c>
      <c r="J68" s="43">
        <v>1300</v>
      </c>
      <c r="K68" s="57">
        <v>1625</v>
      </c>
      <c r="L68" s="57">
        <f t="shared" si="19"/>
        <v>1625</v>
      </c>
      <c r="M68" s="44"/>
      <c r="N68" s="45"/>
    </row>
    <row r="69" spans="1:14" ht="45" customHeight="1" x14ac:dyDescent="0.25">
      <c r="A69" s="284"/>
      <c r="B69" s="39"/>
      <c r="C69" s="39"/>
      <c r="D69" s="39"/>
      <c r="E69" s="39"/>
      <c r="F69" s="39"/>
      <c r="G69" s="39"/>
      <c r="H69" s="41"/>
      <c r="I69" s="42" t="s">
        <v>365</v>
      </c>
      <c r="J69" s="43">
        <v>4600</v>
      </c>
      <c r="K69" s="57">
        <v>5750</v>
      </c>
      <c r="L69" s="57">
        <f t="shared" si="19"/>
        <v>5750</v>
      </c>
      <c r="M69" s="44"/>
      <c r="N69" s="45"/>
    </row>
    <row r="70" spans="1:14" ht="45" customHeight="1" x14ac:dyDescent="0.25">
      <c r="A70" s="284"/>
      <c r="B70" s="39"/>
      <c r="C70" s="41"/>
      <c r="D70" s="41"/>
      <c r="E70" s="41"/>
      <c r="F70" s="41"/>
      <c r="G70" s="41"/>
      <c r="H70" s="41"/>
      <c r="I70" s="42" t="s">
        <v>366</v>
      </c>
      <c r="J70" s="43">
        <v>14300</v>
      </c>
      <c r="K70" s="57">
        <v>17875</v>
      </c>
      <c r="L70" s="57">
        <f t="shared" si="19"/>
        <v>17875</v>
      </c>
      <c r="M70" s="130"/>
      <c r="N70" s="105"/>
    </row>
    <row r="71" spans="1:14" ht="45" customHeight="1" x14ac:dyDescent="0.25">
      <c r="A71" s="286" t="s">
        <v>569</v>
      </c>
      <c r="B71" s="110" t="s">
        <v>570</v>
      </c>
      <c r="C71" s="110" t="s">
        <v>33</v>
      </c>
      <c r="D71" s="110" t="s">
        <v>53</v>
      </c>
      <c r="E71" s="110" t="s">
        <v>34</v>
      </c>
      <c r="F71" s="133"/>
      <c r="G71" s="110" t="s">
        <v>36</v>
      </c>
      <c r="H71" s="111">
        <v>3251310</v>
      </c>
      <c r="I71" s="112" t="s">
        <v>571</v>
      </c>
      <c r="J71" s="113">
        <f>SUM(J72:J74)</f>
        <v>31500</v>
      </c>
      <c r="K71" s="113">
        <f t="shared" ref="K71:L71" si="20">SUM(K72:K74)</f>
        <v>39375</v>
      </c>
      <c r="L71" s="113">
        <f t="shared" si="20"/>
        <v>31500</v>
      </c>
      <c r="M71" s="114" t="s">
        <v>22</v>
      </c>
      <c r="N71" s="115"/>
    </row>
    <row r="72" spans="1:14" ht="45" customHeight="1" x14ac:dyDescent="0.25">
      <c r="A72" s="284"/>
      <c r="B72" s="39"/>
      <c r="C72" s="41"/>
      <c r="D72" s="41"/>
      <c r="E72" s="41"/>
      <c r="F72" s="41"/>
      <c r="G72" s="41"/>
      <c r="H72" s="41"/>
      <c r="I72" s="134" t="s">
        <v>572</v>
      </c>
      <c r="J72" s="43">
        <v>2500</v>
      </c>
      <c r="K72" s="57">
        <v>3125</v>
      </c>
      <c r="L72" s="57">
        <f>J72</f>
        <v>2500</v>
      </c>
      <c r="M72" s="130"/>
      <c r="N72" s="105"/>
    </row>
    <row r="73" spans="1:14" ht="45" customHeight="1" x14ac:dyDescent="0.25">
      <c r="A73" s="284"/>
      <c r="B73" s="39"/>
      <c r="C73" s="41"/>
      <c r="D73" s="41"/>
      <c r="E73" s="41"/>
      <c r="F73" s="41"/>
      <c r="G73" s="41"/>
      <c r="H73" s="41"/>
      <c r="I73" s="134" t="s">
        <v>573</v>
      </c>
      <c r="J73" s="43">
        <v>3000</v>
      </c>
      <c r="K73" s="57">
        <v>3750</v>
      </c>
      <c r="L73" s="57">
        <f t="shared" ref="L73:L74" si="21">J73</f>
        <v>3000</v>
      </c>
      <c r="M73" s="130"/>
      <c r="N73" s="105"/>
    </row>
    <row r="74" spans="1:14" ht="45" customHeight="1" x14ac:dyDescent="0.25">
      <c r="A74" s="284"/>
      <c r="B74" s="39"/>
      <c r="C74" s="41"/>
      <c r="D74" s="41"/>
      <c r="E74" s="41"/>
      <c r="F74" s="41"/>
      <c r="G74" s="41"/>
      <c r="H74" s="41"/>
      <c r="I74" s="134" t="s">
        <v>574</v>
      </c>
      <c r="J74" s="43">
        <v>26000</v>
      </c>
      <c r="K74" s="57">
        <v>32500</v>
      </c>
      <c r="L74" s="57">
        <f t="shared" si="21"/>
        <v>26000</v>
      </c>
      <c r="M74" s="130"/>
      <c r="N74" s="105"/>
    </row>
    <row r="75" spans="1:14" ht="45" customHeight="1" x14ac:dyDescent="0.25">
      <c r="A75" s="286" t="s">
        <v>575</v>
      </c>
      <c r="B75" s="110" t="s">
        <v>576</v>
      </c>
      <c r="C75" s="110" t="s">
        <v>33</v>
      </c>
      <c r="D75" s="110" t="s">
        <v>53</v>
      </c>
      <c r="E75" s="110" t="s">
        <v>34</v>
      </c>
      <c r="F75" s="110"/>
      <c r="G75" s="110" t="s">
        <v>36</v>
      </c>
      <c r="H75" s="111">
        <v>3251311</v>
      </c>
      <c r="I75" s="112" t="s">
        <v>577</v>
      </c>
      <c r="J75" s="113">
        <f>SUM(J76:J82)</f>
        <v>127500</v>
      </c>
      <c r="K75" s="113">
        <f t="shared" ref="K75:L75" si="22">SUM(K76:K82)</f>
        <v>159375</v>
      </c>
      <c r="L75" s="113">
        <f t="shared" si="22"/>
        <v>159375</v>
      </c>
      <c r="M75" s="114" t="s">
        <v>22</v>
      </c>
      <c r="N75" s="115"/>
    </row>
    <row r="76" spans="1:14" ht="45" customHeight="1" x14ac:dyDescent="0.25">
      <c r="A76" s="284"/>
      <c r="B76" s="39"/>
      <c r="C76" s="39"/>
      <c r="D76" s="39"/>
      <c r="E76" s="39"/>
      <c r="F76" s="39"/>
      <c r="G76" s="39"/>
      <c r="H76" s="41"/>
      <c r="I76" s="55" t="s">
        <v>578</v>
      </c>
      <c r="J76" s="57">
        <v>14000</v>
      </c>
      <c r="K76" s="57">
        <v>17500</v>
      </c>
      <c r="L76" s="57">
        <f>J76*1.25</f>
        <v>17500</v>
      </c>
      <c r="M76" s="130"/>
      <c r="N76" s="105"/>
    </row>
    <row r="77" spans="1:14" ht="45" customHeight="1" x14ac:dyDescent="0.25">
      <c r="A77" s="284"/>
      <c r="B77" s="39"/>
      <c r="C77" s="39"/>
      <c r="D77" s="39"/>
      <c r="E77" s="39"/>
      <c r="F77" s="39"/>
      <c r="G77" s="39"/>
      <c r="H77" s="41"/>
      <c r="I77" s="55" t="s">
        <v>579</v>
      </c>
      <c r="J77" s="57">
        <v>44000</v>
      </c>
      <c r="K77" s="57">
        <v>55000</v>
      </c>
      <c r="L77" s="57">
        <f t="shared" ref="L77:L82" si="23">J77*1.25</f>
        <v>55000</v>
      </c>
      <c r="M77" s="130"/>
      <c r="N77" s="105"/>
    </row>
    <row r="78" spans="1:14" ht="45" customHeight="1" x14ac:dyDescent="0.25">
      <c r="A78" s="284"/>
      <c r="B78" s="39"/>
      <c r="C78" s="39"/>
      <c r="D78" s="39"/>
      <c r="E78" s="39"/>
      <c r="F78" s="39"/>
      <c r="G78" s="39"/>
      <c r="H78" s="41"/>
      <c r="I78" s="55" t="s">
        <v>580</v>
      </c>
      <c r="J78" s="57">
        <v>42000</v>
      </c>
      <c r="K78" s="57">
        <v>52500</v>
      </c>
      <c r="L78" s="57">
        <f t="shared" si="23"/>
        <v>52500</v>
      </c>
      <c r="M78" s="130"/>
      <c r="N78" s="105"/>
    </row>
    <row r="79" spans="1:14" ht="45" customHeight="1" x14ac:dyDescent="0.25">
      <c r="A79" s="284"/>
      <c r="B79" s="39"/>
      <c r="C79" s="39"/>
      <c r="D79" s="39"/>
      <c r="E79" s="39"/>
      <c r="F79" s="39"/>
      <c r="G79" s="39"/>
      <c r="H79" s="41"/>
      <c r="I79" s="55" t="s">
        <v>581</v>
      </c>
      <c r="J79" s="57">
        <v>5900</v>
      </c>
      <c r="K79" s="57">
        <v>7375</v>
      </c>
      <c r="L79" s="57">
        <f t="shared" si="23"/>
        <v>7375</v>
      </c>
      <c r="M79" s="130"/>
      <c r="N79" s="105"/>
    </row>
    <row r="80" spans="1:14" ht="45" customHeight="1" x14ac:dyDescent="0.25">
      <c r="A80" s="284"/>
      <c r="B80" s="39"/>
      <c r="C80" s="39"/>
      <c r="D80" s="39"/>
      <c r="E80" s="39"/>
      <c r="F80" s="39"/>
      <c r="G80" s="39"/>
      <c r="H80" s="41"/>
      <c r="I80" s="55" t="s">
        <v>582</v>
      </c>
      <c r="J80" s="57">
        <v>11000</v>
      </c>
      <c r="K80" s="57">
        <v>13750</v>
      </c>
      <c r="L80" s="57">
        <f t="shared" si="23"/>
        <v>13750</v>
      </c>
      <c r="M80" s="130"/>
      <c r="N80" s="105"/>
    </row>
    <row r="81" spans="1:14" ht="33" customHeight="1" x14ac:dyDescent="0.25">
      <c r="A81" s="284"/>
      <c r="B81" s="39"/>
      <c r="C81" s="39"/>
      <c r="D81" s="39"/>
      <c r="E81" s="39"/>
      <c r="F81" s="39"/>
      <c r="G81" s="39"/>
      <c r="H81" s="41"/>
      <c r="I81" s="55" t="s">
        <v>583</v>
      </c>
      <c r="J81" s="57">
        <v>7400</v>
      </c>
      <c r="K81" s="57">
        <v>9250</v>
      </c>
      <c r="L81" s="57">
        <f t="shared" si="23"/>
        <v>9250</v>
      </c>
      <c r="M81" s="91"/>
      <c r="N81" s="135"/>
    </row>
    <row r="82" spans="1:14" ht="38.25" customHeight="1" x14ac:dyDescent="0.25">
      <c r="A82" s="284"/>
      <c r="B82" s="39"/>
      <c r="C82" s="39"/>
      <c r="D82" s="39"/>
      <c r="E82" s="39"/>
      <c r="F82" s="39"/>
      <c r="G82" s="39"/>
      <c r="H82" s="41"/>
      <c r="I82" s="55" t="s">
        <v>584</v>
      </c>
      <c r="J82" s="57">
        <v>3200</v>
      </c>
      <c r="K82" s="57">
        <v>4000</v>
      </c>
      <c r="L82" s="57">
        <f t="shared" si="23"/>
        <v>4000</v>
      </c>
      <c r="M82" s="91"/>
      <c r="N82" s="135"/>
    </row>
    <row r="83" spans="1:14" ht="42.75" customHeight="1" x14ac:dyDescent="0.25">
      <c r="A83" s="286"/>
      <c r="B83" s="110"/>
      <c r="C83" s="110"/>
      <c r="D83" s="110"/>
      <c r="E83" s="110"/>
      <c r="F83" s="110"/>
      <c r="G83" s="110"/>
      <c r="H83" s="111">
        <v>3251333</v>
      </c>
      <c r="I83" s="112" t="s">
        <v>377</v>
      </c>
      <c r="J83" s="113">
        <f>J84+J91</f>
        <v>451250</v>
      </c>
      <c r="K83" s="113">
        <f t="shared" ref="K83:L83" si="24">K84+K91</f>
        <v>564062.5</v>
      </c>
      <c r="L83" s="113">
        <f t="shared" si="24"/>
        <v>564062.5</v>
      </c>
      <c r="M83" s="136"/>
      <c r="N83" s="137"/>
    </row>
    <row r="84" spans="1:14" ht="37.5" customHeight="1" x14ac:dyDescent="0.25">
      <c r="A84" s="283" t="s">
        <v>585</v>
      </c>
      <c r="B84" s="83" t="s">
        <v>586</v>
      </c>
      <c r="C84" s="83" t="s">
        <v>33</v>
      </c>
      <c r="D84" s="83" t="s">
        <v>53</v>
      </c>
      <c r="E84" s="83" t="s">
        <v>34</v>
      </c>
      <c r="F84" s="84"/>
      <c r="G84" s="83" t="s">
        <v>36</v>
      </c>
      <c r="H84" s="85">
        <v>3251333</v>
      </c>
      <c r="I84" s="138" t="s">
        <v>587</v>
      </c>
      <c r="J84" s="87">
        <f>SUM(J85:J90)</f>
        <v>189250</v>
      </c>
      <c r="K84" s="87">
        <f t="shared" ref="K84:L84" si="25">SUM(K85:K90)</f>
        <v>236562.5</v>
      </c>
      <c r="L84" s="87">
        <f t="shared" si="25"/>
        <v>236562.5</v>
      </c>
      <c r="M84" s="85" t="s">
        <v>22</v>
      </c>
      <c r="N84" s="139"/>
    </row>
    <row r="85" spans="1:14" ht="41.25" customHeight="1" x14ac:dyDescent="0.25">
      <c r="A85" s="284"/>
      <c r="B85" s="39"/>
      <c r="C85" s="39"/>
      <c r="D85" s="39"/>
      <c r="E85" s="39"/>
      <c r="F85" s="39"/>
      <c r="G85" s="39"/>
      <c r="H85" s="41"/>
      <c r="I85" s="134" t="s">
        <v>588</v>
      </c>
      <c r="J85" s="57">
        <v>85000</v>
      </c>
      <c r="K85" s="57">
        <v>106250</v>
      </c>
      <c r="L85" s="57">
        <f>J85*1.25</f>
        <v>106250</v>
      </c>
      <c r="M85" s="91"/>
      <c r="N85" s="135"/>
    </row>
    <row r="86" spans="1:14" ht="44.25" customHeight="1" x14ac:dyDescent="0.25">
      <c r="A86" s="284"/>
      <c r="B86" s="39"/>
      <c r="C86" s="39"/>
      <c r="D86" s="39"/>
      <c r="E86" s="39"/>
      <c r="F86" s="39"/>
      <c r="G86" s="39"/>
      <c r="H86" s="41" t="s">
        <v>589</v>
      </c>
      <c r="I86" s="134" t="s">
        <v>590</v>
      </c>
      <c r="J86" s="57">
        <v>71500</v>
      </c>
      <c r="K86" s="57">
        <v>89375</v>
      </c>
      <c r="L86" s="57">
        <f t="shared" ref="L86:L90" si="26">J86*1.25</f>
        <v>89375</v>
      </c>
      <c r="M86" s="91"/>
      <c r="N86" s="135"/>
    </row>
    <row r="87" spans="1:14" ht="43.5" customHeight="1" x14ac:dyDescent="0.25">
      <c r="A87" s="284"/>
      <c r="B87" s="39"/>
      <c r="C87" s="39"/>
      <c r="D87" s="39"/>
      <c r="E87" s="39"/>
      <c r="F87" s="39"/>
      <c r="G87" s="39"/>
      <c r="H87" s="41"/>
      <c r="I87" s="134" t="s">
        <v>591</v>
      </c>
      <c r="J87" s="57">
        <v>16000</v>
      </c>
      <c r="K87" s="57">
        <v>20000</v>
      </c>
      <c r="L87" s="57">
        <f t="shared" si="26"/>
        <v>20000</v>
      </c>
      <c r="M87" s="91"/>
      <c r="N87" s="135"/>
    </row>
    <row r="88" spans="1:14" ht="36" customHeight="1" x14ac:dyDescent="0.25">
      <c r="A88" s="284"/>
      <c r="B88" s="39"/>
      <c r="C88" s="39"/>
      <c r="D88" s="39"/>
      <c r="E88" s="39"/>
      <c r="F88" s="39"/>
      <c r="G88" s="39"/>
      <c r="H88" s="41"/>
      <c r="I88" s="134" t="s">
        <v>582</v>
      </c>
      <c r="J88" s="57">
        <v>12500</v>
      </c>
      <c r="K88" s="57">
        <v>15625</v>
      </c>
      <c r="L88" s="57">
        <f t="shared" si="26"/>
        <v>15625</v>
      </c>
      <c r="M88" s="91"/>
      <c r="N88" s="135"/>
    </row>
    <row r="89" spans="1:14" ht="37.5" customHeight="1" x14ac:dyDescent="0.25">
      <c r="A89" s="284"/>
      <c r="B89" s="39"/>
      <c r="C89" s="39"/>
      <c r="D89" s="39"/>
      <c r="E89" s="39"/>
      <c r="F89" s="39"/>
      <c r="G89" s="39"/>
      <c r="H89" s="41"/>
      <c r="I89" s="134" t="s">
        <v>592</v>
      </c>
      <c r="J89" s="57">
        <v>2500</v>
      </c>
      <c r="K89" s="57">
        <v>3125</v>
      </c>
      <c r="L89" s="57">
        <f t="shared" si="26"/>
        <v>3125</v>
      </c>
      <c r="M89" s="91"/>
      <c r="N89" s="135"/>
    </row>
    <row r="90" spans="1:14" ht="38.25" customHeight="1" x14ac:dyDescent="0.25">
      <c r="A90" s="284"/>
      <c r="B90" s="39"/>
      <c r="C90" s="39"/>
      <c r="D90" s="39"/>
      <c r="E90" s="39"/>
      <c r="F90" s="39"/>
      <c r="G90" s="39"/>
      <c r="H90" s="41"/>
      <c r="I90" s="134" t="s">
        <v>593</v>
      </c>
      <c r="J90" s="57">
        <v>1750</v>
      </c>
      <c r="K90" s="57">
        <v>2187.5</v>
      </c>
      <c r="L90" s="57">
        <f t="shared" si="26"/>
        <v>2187.5</v>
      </c>
      <c r="M90" s="91"/>
      <c r="N90" s="135"/>
    </row>
    <row r="91" spans="1:14" ht="39" customHeight="1" x14ac:dyDescent="0.25">
      <c r="A91" s="283" t="s">
        <v>594</v>
      </c>
      <c r="B91" s="83" t="s">
        <v>586</v>
      </c>
      <c r="C91" s="83" t="s">
        <v>33</v>
      </c>
      <c r="D91" s="83" t="s">
        <v>53</v>
      </c>
      <c r="E91" s="83" t="s">
        <v>34</v>
      </c>
      <c r="F91" s="84"/>
      <c r="G91" s="83" t="s">
        <v>36</v>
      </c>
      <c r="H91" s="85">
        <v>3251333</v>
      </c>
      <c r="I91" s="86" t="s">
        <v>595</v>
      </c>
      <c r="J91" s="87">
        <f>SUM(J92:J101)</f>
        <v>262000</v>
      </c>
      <c r="K91" s="87">
        <f t="shared" ref="K91:L91" si="27">SUM(K92:K101)</f>
        <v>327500</v>
      </c>
      <c r="L91" s="87">
        <f t="shared" si="27"/>
        <v>327500</v>
      </c>
      <c r="M91" s="85" t="s">
        <v>22</v>
      </c>
      <c r="N91" s="139"/>
    </row>
    <row r="92" spans="1:14" ht="45" customHeight="1" x14ac:dyDescent="0.25">
      <c r="A92" s="284"/>
      <c r="B92" s="39"/>
      <c r="C92" s="39"/>
      <c r="D92" s="39"/>
      <c r="E92" s="107"/>
      <c r="F92" s="90"/>
      <c r="G92" s="90"/>
      <c r="H92" s="91"/>
      <c r="I92" s="55" t="s">
        <v>596</v>
      </c>
      <c r="J92" s="140">
        <v>15000</v>
      </c>
      <c r="K92" s="43">
        <v>18750</v>
      </c>
      <c r="L92" s="43">
        <f>J92*1.25</f>
        <v>18750</v>
      </c>
      <c r="M92" s="41"/>
      <c r="N92" s="141"/>
    </row>
    <row r="93" spans="1:14" ht="41.25" customHeight="1" x14ac:dyDescent="0.25">
      <c r="A93" s="284"/>
      <c r="B93" s="39"/>
      <c r="C93" s="39"/>
      <c r="D93" s="39"/>
      <c r="E93" s="90"/>
      <c r="F93" s="90"/>
      <c r="G93" s="90"/>
      <c r="H93" s="91"/>
      <c r="I93" s="55" t="s">
        <v>597</v>
      </c>
      <c r="J93" s="57">
        <v>20000</v>
      </c>
      <c r="K93" s="43">
        <v>25000</v>
      </c>
      <c r="L93" s="43">
        <f t="shared" ref="L93:L101" si="28">J93*1.25</f>
        <v>25000</v>
      </c>
      <c r="M93" s="41"/>
      <c r="N93" s="141"/>
    </row>
    <row r="94" spans="1:14" ht="41.25" customHeight="1" x14ac:dyDescent="0.25">
      <c r="A94" s="289"/>
      <c r="B94" s="143"/>
      <c r="C94" s="143"/>
      <c r="D94" s="143"/>
      <c r="E94" s="90"/>
      <c r="F94" s="90"/>
      <c r="G94" s="90"/>
      <c r="H94" s="91"/>
      <c r="I94" s="55" t="s">
        <v>598</v>
      </c>
      <c r="J94" s="57">
        <v>100000</v>
      </c>
      <c r="K94" s="43">
        <v>125000</v>
      </c>
      <c r="L94" s="43">
        <f t="shared" si="28"/>
        <v>125000</v>
      </c>
      <c r="M94" s="41"/>
      <c r="N94" s="141"/>
    </row>
    <row r="95" spans="1:14" ht="40.5" customHeight="1" x14ac:dyDescent="0.25">
      <c r="A95" s="289"/>
      <c r="B95" s="143"/>
      <c r="C95" s="143"/>
      <c r="D95" s="143"/>
      <c r="E95" s="90"/>
      <c r="F95" s="90"/>
      <c r="G95" s="90"/>
      <c r="H95" s="91"/>
      <c r="I95" s="55" t="s">
        <v>599</v>
      </c>
      <c r="J95" s="57">
        <v>33250</v>
      </c>
      <c r="K95" s="43">
        <v>41562.5</v>
      </c>
      <c r="L95" s="43">
        <f t="shared" si="28"/>
        <v>41562.5</v>
      </c>
      <c r="M95" s="41"/>
      <c r="N95" s="141"/>
    </row>
    <row r="96" spans="1:14" ht="33.75" customHeight="1" x14ac:dyDescent="0.25">
      <c r="A96" s="289"/>
      <c r="B96" s="143"/>
      <c r="C96" s="143"/>
      <c r="D96" s="143"/>
      <c r="E96" s="90"/>
      <c r="F96" s="90"/>
      <c r="G96" s="90"/>
      <c r="H96" s="91"/>
      <c r="I96" s="55" t="s">
        <v>600</v>
      </c>
      <c r="J96" s="57">
        <v>15000</v>
      </c>
      <c r="K96" s="43">
        <v>18750</v>
      </c>
      <c r="L96" s="43">
        <f t="shared" si="28"/>
        <v>18750</v>
      </c>
      <c r="M96" s="41"/>
      <c r="N96" s="141"/>
    </row>
    <row r="97" spans="1:14" ht="42" customHeight="1" x14ac:dyDescent="0.25">
      <c r="A97" s="289"/>
      <c r="B97" s="143"/>
      <c r="C97" s="143"/>
      <c r="D97" s="143"/>
      <c r="E97" s="90"/>
      <c r="F97" s="90"/>
      <c r="G97" s="90"/>
      <c r="H97" s="91"/>
      <c r="I97" s="56" t="s">
        <v>601</v>
      </c>
      <c r="J97" s="57">
        <v>6000</v>
      </c>
      <c r="K97" s="43">
        <v>7500</v>
      </c>
      <c r="L97" s="43">
        <f t="shared" si="28"/>
        <v>7500</v>
      </c>
      <c r="M97" s="41"/>
      <c r="N97" s="141"/>
    </row>
    <row r="98" spans="1:14" ht="45" customHeight="1" x14ac:dyDescent="0.25">
      <c r="A98" s="285"/>
      <c r="B98" s="90"/>
      <c r="C98" s="90"/>
      <c r="D98" s="90"/>
      <c r="E98" s="90"/>
      <c r="F98" s="127"/>
      <c r="G98" s="90"/>
      <c r="H98" s="91"/>
      <c r="I98" s="55" t="s">
        <v>602</v>
      </c>
      <c r="J98" s="57">
        <v>21500</v>
      </c>
      <c r="K98" s="43">
        <v>26875</v>
      </c>
      <c r="L98" s="43">
        <f t="shared" si="28"/>
        <v>26875</v>
      </c>
      <c r="M98" s="41"/>
      <c r="N98" s="141"/>
    </row>
    <row r="99" spans="1:14" ht="50.25" customHeight="1" x14ac:dyDescent="0.25">
      <c r="A99" s="285"/>
      <c r="B99" s="107"/>
      <c r="C99" s="107"/>
      <c r="D99" s="107"/>
      <c r="E99" s="107"/>
      <c r="F99" s="144"/>
      <c r="G99" s="107"/>
      <c r="H99" s="108"/>
      <c r="I99" s="55" t="s">
        <v>603</v>
      </c>
      <c r="J99" s="57">
        <v>5000</v>
      </c>
      <c r="K99" s="43">
        <v>6250</v>
      </c>
      <c r="L99" s="43">
        <f t="shared" si="28"/>
        <v>6250</v>
      </c>
      <c r="M99" s="41"/>
      <c r="N99" s="141"/>
    </row>
    <row r="100" spans="1:14" ht="44.25" customHeight="1" x14ac:dyDescent="0.25">
      <c r="A100" s="284"/>
      <c r="B100" s="39"/>
      <c r="C100" s="41"/>
      <c r="D100" s="41"/>
      <c r="E100" s="91"/>
      <c r="F100" s="145"/>
      <c r="G100" s="91"/>
      <c r="H100" s="91"/>
      <c r="I100" s="56" t="s">
        <v>604</v>
      </c>
      <c r="J100" s="57">
        <v>6250</v>
      </c>
      <c r="K100" s="43">
        <v>7812.5</v>
      </c>
      <c r="L100" s="43">
        <f t="shared" si="28"/>
        <v>7812.5</v>
      </c>
      <c r="M100" s="41"/>
      <c r="N100" s="141"/>
    </row>
    <row r="101" spans="1:14" ht="36" customHeight="1" x14ac:dyDescent="0.25">
      <c r="A101" s="284"/>
      <c r="B101" s="39"/>
      <c r="C101" s="41"/>
      <c r="D101" s="41"/>
      <c r="E101" s="91"/>
      <c r="F101" s="145"/>
      <c r="G101" s="91"/>
      <c r="H101" s="91"/>
      <c r="I101" s="56" t="s">
        <v>605</v>
      </c>
      <c r="J101" s="57">
        <v>40000</v>
      </c>
      <c r="K101" s="43">
        <v>50000</v>
      </c>
      <c r="L101" s="43">
        <f t="shared" si="28"/>
        <v>50000</v>
      </c>
      <c r="M101" s="41"/>
      <c r="N101" s="141"/>
    </row>
    <row r="102" spans="1:14" ht="45.75" customHeight="1" x14ac:dyDescent="0.25">
      <c r="A102" s="286" t="s">
        <v>606</v>
      </c>
      <c r="B102" s="110" t="s">
        <v>586</v>
      </c>
      <c r="C102" s="110" t="s">
        <v>33</v>
      </c>
      <c r="D102" s="110" t="s">
        <v>53</v>
      </c>
      <c r="E102" s="110" t="s">
        <v>34</v>
      </c>
      <c r="F102" s="146"/>
      <c r="G102" s="110" t="s">
        <v>36</v>
      </c>
      <c r="H102" s="111">
        <v>3251339</v>
      </c>
      <c r="I102" s="112" t="s">
        <v>607</v>
      </c>
      <c r="J102" s="113">
        <f>SUM(J103:J106)</f>
        <v>170000</v>
      </c>
      <c r="K102" s="113">
        <f t="shared" ref="K102:L102" si="29">SUM(K103:K106)</f>
        <v>212500</v>
      </c>
      <c r="L102" s="113">
        <f t="shared" si="29"/>
        <v>212500</v>
      </c>
      <c r="M102" s="111" t="s">
        <v>22</v>
      </c>
      <c r="N102" s="137"/>
    </row>
    <row r="103" spans="1:14" ht="36.75" customHeight="1" x14ac:dyDescent="0.25">
      <c r="A103" s="285"/>
      <c r="B103" s="107"/>
      <c r="C103" s="107"/>
      <c r="D103" s="107"/>
      <c r="E103" s="107"/>
      <c r="F103" s="144"/>
      <c r="G103" s="107"/>
      <c r="H103" s="108"/>
      <c r="I103" s="55" t="s">
        <v>608</v>
      </c>
      <c r="J103" s="57">
        <v>70000</v>
      </c>
      <c r="K103" s="43">
        <v>87500</v>
      </c>
      <c r="L103" s="43">
        <f>J103*1.25</f>
        <v>87500</v>
      </c>
      <c r="M103" s="41"/>
      <c r="N103" s="141"/>
    </row>
    <row r="104" spans="1:14" ht="39.75" customHeight="1" x14ac:dyDescent="0.25">
      <c r="A104" s="285"/>
      <c r="B104" s="107"/>
      <c r="C104" s="107"/>
      <c r="D104" s="107"/>
      <c r="E104" s="107"/>
      <c r="F104" s="144"/>
      <c r="G104" s="107"/>
      <c r="H104" s="108"/>
      <c r="I104" s="55" t="s">
        <v>609</v>
      </c>
      <c r="J104" s="57">
        <v>55000</v>
      </c>
      <c r="K104" s="43">
        <v>68750</v>
      </c>
      <c r="L104" s="43">
        <f t="shared" ref="L104:L106" si="30">J104*1.25</f>
        <v>68750</v>
      </c>
      <c r="M104" s="41"/>
      <c r="N104" s="141"/>
    </row>
    <row r="105" spans="1:14" ht="39.75" customHeight="1" x14ac:dyDescent="0.25">
      <c r="A105" s="290"/>
      <c r="B105" s="147"/>
      <c r="C105" s="147"/>
      <c r="D105" s="147"/>
      <c r="E105" s="147"/>
      <c r="F105" s="148"/>
      <c r="G105" s="147"/>
      <c r="H105" s="149"/>
      <c r="I105" s="150" t="s">
        <v>610</v>
      </c>
      <c r="J105" s="151">
        <v>40000</v>
      </c>
      <c r="K105" s="152">
        <f>J105*1.25</f>
        <v>50000</v>
      </c>
      <c r="L105" s="43">
        <f t="shared" si="30"/>
        <v>50000</v>
      </c>
      <c r="M105" s="153"/>
      <c r="N105" s="154"/>
    </row>
    <row r="106" spans="1:14" ht="45" customHeight="1" thickBot="1" x14ac:dyDescent="0.3">
      <c r="A106" s="290"/>
      <c r="B106" s="147"/>
      <c r="C106" s="147"/>
      <c r="D106" s="147"/>
      <c r="E106" s="147"/>
      <c r="F106" s="148"/>
      <c r="G106" s="147"/>
      <c r="H106" s="149"/>
      <c r="I106" s="150" t="s">
        <v>611</v>
      </c>
      <c r="J106" s="151">
        <v>5000</v>
      </c>
      <c r="K106" s="152">
        <v>6250</v>
      </c>
      <c r="L106" s="43">
        <f t="shared" si="30"/>
        <v>6250</v>
      </c>
      <c r="M106" s="153"/>
      <c r="N106" s="154"/>
    </row>
    <row r="107" spans="1:14" ht="38.25" customHeight="1" thickTop="1" x14ac:dyDescent="0.25">
      <c r="A107" s="46"/>
      <c r="B107" s="47"/>
      <c r="C107" s="47"/>
      <c r="D107" s="47"/>
      <c r="E107" s="47"/>
      <c r="F107" s="48"/>
      <c r="G107" s="47"/>
      <c r="H107" s="47">
        <v>42242</v>
      </c>
      <c r="I107" s="49" t="s">
        <v>449</v>
      </c>
      <c r="J107" s="50">
        <f>J108+J109</f>
        <v>720000</v>
      </c>
      <c r="K107" s="50">
        <f t="shared" ref="K107:L107" si="31">K108+K109</f>
        <v>900000</v>
      </c>
      <c r="L107" s="50">
        <f t="shared" si="31"/>
        <v>720000</v>
      </c>
      <c r="M107" s="51"/>
      <c r="N107" s="52"/>
    </row>
    <row r="108" spans="1:14" ht="45.75" customHeight="1" x14ac:dyDescent="0.25">
      <c r="A108" s="11" t="s">
        <v>612</v>
      </c>
      <c r="B108" s="12" t="s">
        <v>373</v>
      </c>
      <c r="C108" s="13" t="s">
        <v>424</v>
      </c>
      <c r="D108" s="13" t="s">
        <v>53</v>
      </c>
      <c r="E108" s="13" t="s">
        <v>221</v>
      </c>
      <c r="F108" s="13" t="s">
        <v>54</v>
      </c>
      <c r="G108" s="13" t="s">
        <v>613</v>
      </c>
      <c r="H108" s="13">
        <v>42242</v>
      </c>
      <c r="I108" s="15" t="s">
        <v>614</v>
      </c>
      <c r="J108" s="16">
        <v>640000</v>
      </c>
      <c r="K108" s="16">
        <v>800000</v>
      </c>
      <c r="L108" s="16">
        <v>640000</v>
      </c>
      <c r="M108" s="227" t="s">
        <v>22</v>
      </c>
      <c r="N108" s="53"/>
    </row>
    <row r="109" spans="1:14" ht="42" customHeight="1" x14ac:dyDescent="0.25">
      <c r="A109" s="11" t="s">
        <v>615</v>
      </c>
      <c r="B109" s="12" t="s">
        <v>373</v>
      </c>
      <c r="C109" s="13" t="s">
        <v>424</v>
      </c>
      <c r="D109" s="13" t="s">
        <v>53</v>
      </c>
      <c r="E109" s="13" t="s">
        <v>221</v>
      </c>
      <c r="F109" s="14" t="s">
        <v>54</v>
      </c>
      <c r="G109" s="13" t="s">
        <v>443</v>
      </c>
      <c r="H109" s="13">
        <v>42242</v>
      </c>
      <c r="I109" s="15" t="s">
        <v>616</v>
      </c>
      <c r="J109" s="16">
        <f>SUM(J110:J113)</f>
        <v>80000</v>
      </c>
      <c r="K109" s="16">
        <f t="shared" ref="K109:L109" si="32">SUM(K110:K113)</f>
        <v>100000</v>
      </c>
      <c r="L109" s="16">
        <f t="shared" si="32"/>
        <v>80000</v>
      </c>
      <c r="M109" s="227" t="s">
        <v>22</v>
      </c>
      <c r="N109" s="53"/>
    </row>
    <row r="110" spans="1:14" ht="33.75" customHeight="1" x14ac:dyDescent="0.25">
      <c r="A110" s="5"/>
      <c r="B110" s="17"/>
      <c r="C110" s="6"/>
      <c r="D110" s="6"/>
      <c r="E110" s="6"/>
      <c r="F110" s="18"/>
      <c r="G110" s="6"/>
      <c r="H110" s="6" t="s">
        <v>72</v>
      </c>
      <c r="I110" s="7" t="s">
        <v>617</v>
      </c>
      <c r="J110" s="8">
        <v>7000</v>
      </c>
      <c r="K110" s="8">
        <v>8750</v>
      </c>
      <c r="L110" s="8">
        <v>7000</v>
      </c>
      <c r="M110" s="9"/>
      <c r="N110" s="10"/>
    </row>
    <row r="111" spans="1:14" ht="31.5" customHeight="1" x14ac:dyDescent="0.25">
      <c r="A111" s="5"/>
      <c r="B111" s="17"/>
      <c r="C111" s="6"/>
      <c r="D111" s="6"/>
      <c r="E111" s="6"/>
      <c r="F111" s="18"/>
      <c r="G111" s="6"/>
      <c r="H111" s="6" t="s">
        <v>72</v>
      </c>
      <c r="I111" s="7" t="s">
        <v>618</v>
      </c>
      <c r="J111" s="8">
        <v>20000</v>
      </c>
      <c r="K111" s="8">
        <v>25000</v>
      </c>
      <c r="L111" s="8">
        <v>20000</v>
      </c>
      <c r="M111" s="9"/>
      <c r="N111" s="10"/>
    </row>
    <row r="112" spans="1:14" ht="27.75" customHeight="1" x14ac:dyDescent="0.25">
      <c r="A112" s="5"/>
      <c r="B112" s="17"/>
      <c r="C112" s="6"/>
      <c r="D112" s="6"/>
      <c r="E112" s="6"/>
      <c r="F112" s="18"/>
      <c r="G112" s="6"/>
      <c r="H112" s="6" t="s">
        <v>72</v>
      </c>
      <c r="I112" s="7" t="s">
        <v>619</v>
      </c>
      <c r="J112" s="8">
        <v>25000</v>
      </c>
      <c r="K112" s="8">
        <v>31250</v>
      </c>
      <c r="L112" s="8">
        <v>25000</v>
      </c>
      <c r="M112" s="9"/>
      <c r="N112" s="10"/>
    </row>
    <row r="113" spans="1:14" ht="33" customHeight="1" thickBot="1" x14ac:dyDescent="0.3">
      <c r="A113" s="5"/>
      <c r="B113" s="17"/>
      <c r="C113" s="6"/>
      <c r="D113" s="6"/>
      <c r="E113" s="6"/>
      <c r="F113" s="18"/>
      <c r="G113" s="6"/>
      <c r="H113" s="6" t="s">
        <v>72</v>
      </c>
      <c r="I113" s="4" t="s">
        <v>620</v>
      </c>
      <c r="J113" s="8">
        <v>28000</v>
      </c>
      <c r="K113" s="8">
        <v>35000</v>
      </c>
      <c r="L113" s="8">
        <v>28000</v>
      </c>
      <c r="M113" s="9"/>
      <c r="N113" s="10"/>
    </row>
    <row r="114" spans="1:14" ht="42.75" customHeight="1" thickTop="1" thickBot="1" x14ac:dyDescent="0.3">
      <c r="A114" s="19"/>
      <c r="B114" s="20"/>
      <c r="C114" s="21"/>
      <c r="D114" s="21"/>
      <c r="E114" s="22"/>
      <c r="F114" s="21"/>
      <c r="G114" s="20"/>
      <c r="H114" s="22"/>
      <c r="I114" s="23" t="s">
        <v>490</v>
      </c>
      <c r="J114" s="24">
        <f>J107+J57+J55+J54+J48+J46+J40+J36+J13+J5</f>
        <v>3251360</v>
      </c>
      <c r="K114" s="24">
        <f t="shared" ref="K114:L114" si="33">K107+K57+K55+K54+K48+K46+K40+K36+K13+K5</f>
        <v>4064200</v>
      </c>
      <c r="L114" s="24">
        <f t="shared" si="33"/>
        <v>2955226.5</v>
      </c>
      <c r="M114" s="24"/>
      <c r="N114" s="26"/>
    </row>
    <row r="115" spans="1:14" ht="15.75" thickTop="1" x14ac:dyDescent="0.25">
      <c r="A115" s="2"/>
    </row>
    <row r="116" spans="1:14" x14ac:dyDescent="0.25">
      <c r="A116" s="2"/>
    </row>
    <row r="117" spans="1:14" x14ac:dyDescent="0.25">
      <c r="A117" s="2"/>
    </row>
    <row r="118" spans="1:14" x14ac:dyDescent="0.25">
      <c r="A118" s="2"/>
    </row>
    <row r="119" spans="1:14" x14ac:dyDescent="0.25">
      <c r="A119" s="2"/>
    </row>
    <row r="120" spans="1:14" x14ac:dyDescent="0.25">
      <c r="A120" s="2"/>
    </row>
    <row r="121" spans="1:14" x14ac:dyDescent="0.25">
      <c r="A121" s="2"/>
    </row>
    <row r="122" spans="1:14" x14ac:dyDescent="0.25">
      <c r="A122" s="2"/>
    </row>
    <row r="123" spans="1:14" x14ac:dyDescent="0.25">
      <c r="A123" s="2"/>
    </row>
    <row r="124" spans="1:14" x14ac:dyDescent="0.25">
      <c r="A124" s="2"/>
    </row>
    <row r="125" spans="1:14" x14ac:dyDescent="0.25">
      <c r="A125" s="2"/>
    </row>
    <row r="126" spans="1:14" x14ac:dyDescent="0.25">
      <c r="A126" s="2"/>
    </row>
    <row r="127" spans="1:14" x14ac:dyDescent="0.25">
      <c r="A127" s="2"/>
    </row>
    <row r="128" spans="1:14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  <row r="143" spans="1:1" x14ac:dyDescent="0.25">
      <c r="A143" s="2"/>
    </row>
    <row r="144" spans="1:1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</sheetData>
  <mergeCells count="1">
    <mergeCell ref="A2:N2"/>
  </mergeCells>
  <pageMargins left="0.70866141732283472" right="0.70866141732283472" top="0.47244094488188981" bottom="0.55118110236220474" header="0.31496062992125984" footer="0.31496062992125984"/>
  <pageSetup paperSize="9" scale="46" fitToHeight="0" orientation="landscape" horizontalDpi="0" verticalDpi="0" r:id="rId1"/>
  <headerFooter>
    <oddHeader xml:space="preserve">&amp;LUpravno vijeće NN. sjednica
Točka N. Dnevnog reda&amp;CPlan nabave - Rebalans II&amp;RDD.06.2026.
&amp;"-,Podebljano"&amp;KFF0000PRIJEDLOG&amp;"-,Uobičajeno"&amp;K01+000
</oddHeader>
    <oddFooter>&amp;LNastavni zavod za javno zdravstvo Dr. Andrija Štampar&amp;R&amp;P/&amp;N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Plan nabave 2026.</vt:lpstr>
      <vt:lpstr>2025.</vt:lpstr>
      <vt:lpstr>'2025.'!Ispis_naslova</vt:lpstr>
      <vt:lpstr>'Plan nabave 2026.'!Ispis_naslova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Blasko Kovacevic</dc:creator>
  <cp:keywords/>
  <dc:description/>
  <cp:lastModifiedBy>Krunoslav Peter</cp:lastModifiedBy>
  <cp:revision/>
  <dcterms:created xsi:type="dcterms:W3CDTF">2026-03-30T18:03:42Z</dcterms:created>
  <dcterms:modified xsi:type="dcterms:W3CDTF">2026-07-03T13:51:40Z</dcterms:modified>
  <cp:category/>
  <cp:contentStatus/>
</cp:coreProperties>
</file>