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GOTOVO/"/>
    </mc:Choice>
  </mc:AlternateContent>
  <xr:revisionPtr revIDLastSave="480" documentId="8_{BC34B56E-21F1-4BF9-AA28-3274AD451931}" xr6:coauthVersionLast="47" xr6:coauthVersionMax="47" xr10:uidLastSave="{474DF053-1FD2-40D3-9B96-793DD984BC9F}"/>
  <bookViews>
    <workbookView xWindow="-120" yWindow="-120" windowWidth="29040" windowHeight="15840" xr2:uid="{00000000-000D-0000-FFFF-FFFF00000000}"/>
  </bookViews>
  <sheets>
    <sheet name="PLAN 2024" sheetId="2" r:id="rId1"/>
    <sheet name=" 2023-&gt;2024" sheetId="3" r:id="rId2"/>
  </sheets>
  <definedNames>
    <definedName name="_FiltarBaze" localSheetId="0" hidden="1">'PLAN 2024'!$A$4:$M$297</definedName>
    <definedName name="_xlnm.Print_Titles" localSheetId="1">' 2023-&gt;2024'!$4:$4</definedName>
    <definedName name="_xlnm.Print_Titles" localSheetId="0">'PLAN 2024'!$4:$4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" l="1"/>
  <c r="K3" i="2"/>
  <c r="I3" i="2"/>
  <c r="J260" i="2"/>
  <c r="K260" i="2"/>
  <c r="I260" i="2"/>
  <c r="K284" i="2" l="1"/>
  <c r="K92" i="2" l="1"/>
  <c r="K93" i="2"/>
  <c r="K94" i="2"/>
  <c r="K95" i="2"/>
  <c r="K96" i="2"/>
  <c r="K97" i="2"/>
  <c r="K98" i="2"/>
  <c r="K99" i="2"/>
  <c r="K100" i="2"/>
  <c r="K91" i="2"/>
  <c r="K273" i="2"/>
  <c r="J1" i="3"/>
  <c r="K1" i="3"/>
  <c r="I1" i="3"/>
  <c r="J43" i="3"/>
  <c r="K43" i="3"/>
  <c r="J3" i="3"/>
  <c r="K3" i="3"/>
  <c r="I3" i="3"/>
  <c r="I43" i="3"/>
  <c r="K21" i="3"/>
  <c r="J21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22" i="3"/>
  <c r="I21" i="3"/>
  <c r="J42" i="3"/>
  <c r="K42" i="3" l="1"/>
  <c r="K18" i="3"/>
  <c r="K19" i="3"/>
  <c r="K20" i="3"/>
  <c r="K17" i="3"/>
  <c r="I16" i="3"/>
  <c r="K11" i="3"/>
  <c r="K12" i="3"/>
  <c r="K13" i="3"/>
  <c r="K14" i="3"/>
  <c r="K15" i="3"/>
  <c r="K10" i="3"/>
  <c r="I9" i="3"/>
  <c r="J7" i="3"/>
  <c r="J8" i="3"/>
  <c r="J6" i="3"/>
  <c r="K7" i="3"/>
  <c r="K8" i="3"/>
  <c r="K6" i="3"/>
  <c r="K5" i="3" l="1"/>
  <c r="K16" i="3"/>
  <c r="J5" i="3"/>
  <c r="K9" i="3"/>
  <c r="K282" i="2" l="1"/>
  <c r="K277" i="2"/>
  <c r="K274" i="2"/>
  <c r="K272" i="2"/>
  <c r="K236" i="2"/>
  <c r="K235" i="2"/>
  <c r="K228" i="2"/>
  <c r="K227" i="2"/>
  <c r="K217" i="2"/>
  <c r="K218" i="2"/>
  <c r="K216" i="2"/>
  <c r="I248" i="2"/>
  <c r="I244" i="2" s="1"/>
  <c r="K129" i="2"/>
  <c r="K128" i="2"/>
  <c r="I35" i="2"/>
  <c r="I194" i="2"/>
  <c r="I215" i="2"/>
  <c r="I221" i="2"/>
  <c r="I5" i="2"/>
  <c r="I8" i="2"/>
  <c r="I11" i="2"/>
  <c r="I15" i="2"/>
  <c r="I41" i="2"/>
  <c r="I54" i="2"/>
  <c r="I57" i="2"/>
  <c r="I70" i="2"/>
  <c r="I84" i="2"/>
  <c r="I90" i="2"/>
  <c r="I104" i="2"/>
  <c r="I115" i="2"/>
  <c r="I123" i="2"/>
  <c r="I127" i="2"/>
  <c r="I132" i="2"/>
  <c r="I134" i="2"/>
  <c r="I136" i="2"/>
  <c r="I141" i="2"/>
  <c r="I148" i="2"/>
  <c r="I155" i="2"/>
  <c r="I158" i="2"/>
  <c r="I157" i="2" s="1"/>
  <c r="I161" i="2"/>
  <c r="I169" i="2"/>
  <c r="I168" i="2" s="1"/>
  <c r="I174" i="2"/>
  <c r="I179" i="2"/>
  <c r="I226" i="2"/>
  <c r="I225" i="2" s="1"/>
  <c r="I239" i="2"/>
  <c r="I241" i="2"/>
  <c r="I258" i="2"/>
  <c r="I261" i="2"/>
  <c r="I263" i="2"/>
  <c r="I265" i="2"/>
  <c r="I271" i="2"/>
  <c r="I270" i="2" s="1"/>
  <c r="I275" i="2"/>
  <c r="I278" i="2"/>
  <c r="I281" i="2"/>
  <c r="I285" i="2"/>
  <c r="I293" i="2"/>
  <c r="I295" i="2"/>
  <c r="K246" i="2"/>
  <c r="K247" i="2"/>
  <c r="K245" i="2"/>
  <c r="K242" i="2"/>
  <c r="K240" i="2"/>
  <c r="K238" i="2"/>
  <c r="K237" i="2"/>
  <c r="K233" i="2"/>
  <c r="I234" i="2"/>
  <c r="I232" i="2" s="1"/>
  <c r="K230" i="2"/>
  <c r="K229" i="2"/>
  <c r="K224" i="2"/>
  <c r="K223" i="2"/>
  <c r="K222" i="2"/>
  <c r="K220" i="2"/>
  <c r="K219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195" i="2"/>
  <c r="K187" i="2"/>
  <c r="K154" i="2"/>
  <c r="K138" i="2"/>
  <c r="K139" i="2"/>
  <c r="K137" i="2"/>
  <c r="K10" i="2"/>
  <c r="K296" i="2"/>
  <c r="K291" i="2"/>
  <c r="K288" i="2"/>
  <c r="K289" i="2"/>
  <c r="K290" i="2"/>
  <c r="K287" i="2"/>
  <c r="K286" i="2"/>
  <c r="K283" i="2"/>
  <c r="K280" i="2"/>
  <c r="K279" i="2"/>
  <c r="K276" i="2"/>
  <c r="I214" i="2" l="1"/>
  <c r="I231" i="2"/>
  <c r="K239" i="2"/>
  <c r="K241" i="2"/>
  <c r="K281" i="2"/>
  <c r="K295" i="2"/>
  <c r="K275" i="2"/>
  <c r="I177" i="2"/>
  <c r="K221" i="2"/>
  <c r="I140" i="2"/>
  <c r="K136" i="2"/>
  <c r="I269" i="2"/>
  <c r="I114" i="2"/>
  <c r="K278" i="2"/>
  <c r="K194" i="2"/>
  <c r="I14" i="2"/>
  <c r="K285" i="2"/>
  <c r="I243" i="2"/>
  <c r="K234" i="2"/>
  <c r="K226" i="2"/>
  <c r="K215" i="2"/>
  <c r="K268" i="2"/>
  <c r="K267" i="2"/>
  <c r="K266" i="2"/>
  <c r="K264" i="2"/>
  <c r="K262" i="2"/>
  <c r="K259" i="2"/>
  <c r="K250" i="2"/>
  <c r="K251" i="2"/>
  <c r="K252" i="2"/>
  <c r="K253" i="2"/>
  <c r="K254" i="2"/>
  <c r="K255" i="2"/>
  <c r="K256" i="2"/>
  <c r="K257" i="2"/>
  <c r="K249" i="2"/>
  <c r="I173" i="2" l="1"/>
  <c r="K214" i="2"/>
  <c r="K225" i="2"/>
  <c r="K232" i="2"/>
  <c r="K263" i="2"/>
  <c r="K258" i="2"/>
  <c r="K261" i="2"/>
  <c r="I297" i="2"/>
  <c r="I1" i="2" s="1"/>
  <c r="K265" i="2"/>
  <c r="K248" i="2"/>
  <c r="K244" i="2" l="1"/>
  <c r="K231" i="2"/>
  <c r="K193" i="2"/>
  <c r="K192" i="2"/>
  <c r="K191" i="2"/>
  <c r="K190" i="2"/>
  <c r="K189" i="2"/>
  <c r="K188" i="2"/>
  <c r="K186" i="2"/>
  <c r="K185" i="2"/>
  <c r="K184" i="2"/>
  <c r="K183" i="2"/>
  <c r="K182" i="2"/>
  <c r="K181" i="2"/>
  <c r="K180" i="2"/>
  <c r="K178" i="2"/>
  <c r="K176" i="2"/>
  <c r="K175" i="2"/>
  <c r="K172" i="2"/>
  <c r="K171" i="2"/>
  <c r="K170" i="2"/>
  <c r="K163" i="2"/>
  <c r="K164" i="2"/>
  <c r="K165" i="2"/>
  <c r="K166" i="2"/>
  <c r="K167" i="2"/>
  <c r="K162" i="2"/>
  <c r="K160" i="2"/>
  <c r="K159" i="2"/>
  <c r="K156" i="2"/>
  <c r="K150" i="2"/>
  <c r="K151" i="2"/>
  <c r="K152" i="2"/>
  <c r="K153" i="2"/>
  <c r="K149" i="2"/>
  <c r="K143" i="2"/>
  <c r="K144" i="2"/>
  <c r="K145" i="2"/>
  <c r="K146" i="2"/>
  <c r="K147" i="2"/>
  <c r="K142" i="2"/>
  <c r="K135" i="2"/>
  <c r="K133" i="2"/>
  <c r="J20" i="3"/>
  <c r="J19" i="3"/>
  <c r="J18" i="3"/>
  <c r="J17" i="3"/>
  <c r="K131" i="2"/>
  <c r="K130" i="2"/>
  <c r="K126" i="2"/>
  <c r="K125" i="2"/>
  <c r="K124" i="2"/>
  <c r="K122" i="2"/>
  <c r="K117" i="2"/>
  <c r="K118" i="2"/>
  <c r="K119" i="2"/>
  <c r="K120" i="2"/>
  <c r="K121" i="2"/>
  <c r="K116" i="2"/>
  <c r="J15" i="3"/>
  <c r="J14" i="3"/>
  <c r="J13" i="3"/>
  <c r="J12" i="3"/>
  <c r="J11" i="3"/>
  <c r="J10" i="3"/>
  <c r="K113" i="2"/>
  <c r="K112" i="2"/>
  <c r="K106" i="2"/>
  <c r="K107" i="2"/>
  <c r="K108" i="2"/>
  <c r="K109" i="2"/>
  <c r="K110" i="2"/>
  <c r="K111" i="2"/>
  <c r="K105" i="2"/>
  <c r="I5" i="3"/>
  <c r="K103" i="2"/>
  <c r="K102" i="2"/>
  <c r="K101" i="2"/>
  <c r="K86" i="2"/>
  <c r="K87" i="2"/>
  <c r="K88" i="2"/>
  <c r="K89" i="2"/>
  <c r="K85" i="2"/>
  <c r="K72" i="2"/>
  <c r="K73" i="2"/>
  <c r="K74" i="2"/>
  <c r="K75" i="2"/>
  <c r="K76" i="2"/>
  <c r="K77" i="2"/>
  <c r="K78" i="2"/>
  <c r="K79" i="2"/>
  <c r="K80" i="2"/>
  <c r="K81" i="2"/>
  <c r="K82" i="2"/>
  <c r="K83" i="2"/>
  <c r="K71" i="2"/>
  <c r="K59" i="2"/>
  <c r="K60" i="2"/>
  <c r="K61" i="2"/>
  <c r="K62" i="2"/>
  <c r="K63" i="2"/>
  <c r="K64" i="2"/>
  <c r="K65" i="2"/>
  <c r="K66" i="2"/>
  <c r="K67" i="2"/>
  <c r="K68" i="2"/>
  <c r="K69" i="2"/>
  <c r="K58" i="2"/>
  <c r="K56" i="2"/>
  <c r="K55" i="2"/>
  <c r="K43" i="2"/>
  <c r="K44" i="2"/>
  <c r="K45" i="2"/>
  <c r="K46" i="2"/>
  <c r="K47" i="2"/>
  <c r="K48" i="2"/>
  <c r="K49" i="2"/>
  <c r="K50" i="2"/>
  <c r="K51" i="2"/>
  <c r="K52" i="2"/>
  <c r="K53" i="2"/>
  <c r="K42" i="2"/>
  <c r="K37" i="2"/>
  <c r="K38" i="2"/>
  <c r="K39" i="2"/>
  <c r="K40" i="2"/>
  <c r="K3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16" i="2"/>
  <c r="K6" i="2"/>
  <c r="K13" i="2"/>
  <c r="K12" i="2"/>
  <c r="K9" i="2"/>
  <c r="K7" i="2"/>
  <c r="K8" i="2" l="1"/>
  <c r="K132" i="2"/>
  <c r="K155" i="2"/>
  <c r="K243" i="2"/>
  <c r="J9" i="3"/>
  <c r="J16" i="3"/>
  <c r="K11" i="2"/>
  <c r="K5" i="2"/>
  <c r="K35" i="2"/>
  <c r="K15" i="2"/>
  <c r="K174" i="2"/>
  <c r="K127" i="2"/>
  <c r="K41" i="2"/>
  <c r="K54" i="2"/>
  <c r="K90" i="2"/>
  <c r="K141" i="2"/>
  <c r="K158" i="2"/>
  <c r="K169" i="2"/>
  <c r="K148" i="2"/>
  <c r="K161" i="2"/>
  <c r="K179" i="2"/>
  <c r="K57" i="2"/>
  <c r="K70" i="2"/>
  <c r="K123" i="2"/>
  <c r="K84" i="2"/>
  <c r="K104" i="2"/>
  <c r="K115" i="2"/>
  <c r="J292" i="2"/>
  <c r="K292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16" i="2"/>
  <c r="J296" i="2"/>
  <c r="J295" i="2" s="1"/>
  <c r="J294" i="2"/>
  <c r="J291" i="2"/>
  <c r="J290" i="2"/>
  <c r="J289" i="2"/>
  <c r="J288" i="2"/>
  <c r="J287" i="2"/>
  <c r="J286" i="2"/>
  <c r="J284" i="2"/>
  <c r="J283" i="2"/>
  <c r="J282" i="2"/>
  <c r="J280" i="2"/>
  <c r="J279" i="2"/>
  <c r="J277" i="2"/>
  <c r="J276" i="2"/>
  <c r="J274" i="2"/>
  <c r="J272" i="2"/>
  <c r="J268" i="2"/>
  <c r="J267" i="2"/>
  <c r="J266" i="2"/>
  <c r="J264" i="2"/>
  <c r="J263" i="2" s="1"/>
  <c r="J262" i="2"/>
  <c r="J261" i="2" s="1"/>
  <c r="J259" i="2"/>
  <c r="J258" i="2" s="1"/>
  <c r="J257" i="2"/>
  <c r="J256" i="2"/>
  <c r="J255" i="2"/>
  <c r="J254" i="2"/>
  <c r="J253" i="2"/>
  <c r="J252" i="2"/>
  <c r="J251" i="2"/>
  <c r="J250" i="2"/>
  <c r="J249" i="2"/>
  <c r="J247" i="2"/>
  <c r="J246" i="2"/>
  <c r="J242" i="2"/>
  <c r="J241" i="2" s="1"/>
  <c r="J240" i="2"/>
  <c r="J239" i="2" s="1"/>
  <c r="J238" i="2"/>
  <c r="J237" i="2"/>
  <c r="J236" i="2"/>
  <c r="J235" i="2"/>
  <c r="J233" i="2"/>
  <c r="J230" i="2"/>
  <c r="J229" i="2"/>
  <c r="J228" i="2"/>
  <c r="J227" i="2"/>
  <c r="J224" i="2"/>
  <c r="J223" i="2"/>
  <c r="J222" i="2"/>
  <c r="J220" i="2"/>
  <c r="J219" i="2"/>
  <c r="J218" i="2"/>
  <c r="J217" i="2"/>
  <c r="J216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8" i="2"/>
  <c r="J176" i="2"/>
  <c r="J175" i="2"/>
  <c r="J172" i="2"/>
  <c r="J171" i="2"/>
  <c r="J170" i="2"/>
  <c r="J167" i="2"/>
  <c r="J166" i="2"/>
  <c r="J165" i="2"/>
  <c r="J164" i="2"/>
  <c r="J163" i="2"/>
  <c r="J162" i="2"/>
  <c r="J160" i="2"/>
  <c r="J159" i="2"/>
  <c r="J156" i="2"/>
  <c r="J155" i="2" s="1"/>
  <c r="J154" i="2"/>
  <c r="J153" i="2"/>
  <c r="J152" i="2"/>
  <c r="J151" i="2"/>
  <c r="J150" i="2"/>
  <c r="J149" i="2"/>
  <c r="J147" i="2"/>
  <c r="J146" i="2"/>
  <c r="J145" i="2"/>
  <c r="J144" i="2"/>
  <c r="J143" i="2"/>
  <c r="J142" i="2"/>
  <c r="J139" i="2"/>
  <c r="J138" i="2"/>
  <c r="J137" i="2"/>
  <c r="J135" i="2"/>
  <c r="J245" i="2"/>
  <c r="J133" i="2"/>
  <c r="J132" i="2" s="1"/>
  <c r="J131" i="2"/>
  <c r="J130" i="2"/>
  <c r="J129" i="2"/>
  <c r="J128" i="2"/>
  <c r="J126" i="2"/>
  <c r="J125" i="2"/>
  <c r="J124" i="2"/>
  <c r="J122" i="2"/>
  <c r="J121" i="2"/>
  <c r="J120" i="2"/>
  <c r="J119" i="2"/>
  <c r="J118" i="2"/>
  <c r="J117" i="2"/>
  <c r="J116" i="2"/>
  <c r="J113" i="2"/>
  <c r="J112" i="2"/>
  <c r="J111" i="2"/>
  <c r="J110" i="2"/>
  <c r="J109" i="2"/>
  <c r="J108" i="2"/>
  <c r="J107" i="2"/>
  <c r="J106" i="2"/>
  <c r="J105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89" i="2"/>
  <c r="J88" i="2"/>
  <c r="J87" i="2"/>
  <c r="J86" i="2"/>
  <c r="J85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1" i="2"/>
  <c r="J60" i="2"/>
  <c r="J59" i="2"/>
  <c r="J58" i="2"/>
  <c r="J56" i="2"/>
  <c r="J55" i="2"/>
  <c r="J53" i="2"/>
  <c r="J52" i="2"/>
  <c r="J51" i="2"/>
  <c r="J50" i="2"/>
  <c r="J49" i="2"/>
  <c r="J48" i="2"/>
  <c r="J47" i="2"/>
  <c r="J46" i="2"/>
  <c r="J45" i="2"/>
  <c r="J44" i="2"/>
  <c r="J43" i="2"/>
  <c r="J42" i="2"/>
  <c r="J40" i="2"/>
  <c r="J39" i="2"/>
  <c r="J38" i="2"/>
  <c r="J37" i="2"/>
  <c r="J36" i="2"/>
  <c r="J13" i="2"/>
  <c r="J12" i="2"/>
  <c r="J10" i="2"/>
  <c r="J9" i="2"/>
  <c r="J8" i="2" s="1"/>
  <c r="J7" i="2"/>
  <c r="K177" i="2" l="1"/>
  <c r="K173" i="2" s="1"/>
  <c r="K157" i="2"/>
  <c r="J11" i="2"/>
  <c r="J174" i="2"/>
  <c r="J226" i="2"/>
  <c r="J225" i="2" s="1"/>
  <c r="J265" i="2"/>
  <c r="J285" i="2"/>
  <c r="J15" i="2"/>
  <c r="J275" i="2"/>
  <c r="J281" i="2"/>
  <c r="K294" i="2"/>
  <c r="J293" i="2"/>
  <c r="J35" i="2"/>
  <c r="J136" i="2"/>
  <c r="J194" i="2"/>
  <c r="J221" i="2"/>
  <c r="J278" i="2"/>
  <c r="J248" i="2"/>
  <c r="J244" i="2" s="1"/>
  <c r="J243" i="2" s="1"/>
  <c r="J215" i="2"/>
  <c r="J214" i="2" s="1"/>
  <c r="J141" i="2"/>
  <c r="J158" i="2"/>
  <c r="J157" i="2" s="1"/>
  <c r="J169" i="2"/>
  <c r="J234" i="2"/>
  <c r="J232" i="2" s="1"/>
  <c r="J231" i="2" s="1"/>
  <c r="J148" i="2"/>
  <c r="J104" i="2"/>
  <c r="J123" i="2"/>
  <c r="J161" i="2"/>
  <c r="J179" i="2"/>
  <c r="K140" i="2"/>
  <c r="J57" i="2"/>
  <c r="J70" i="2"/>
  <c r="J115" i="2"/>
  <c r="J84" i="2"/>
  <c r="K114" i="2"/>
  <c r="J41" i="2"/>
  <c r="J54" i="2"/>
  <c r="J90" i="2"/>
  <c r="J127" i="2"/>
  <c r="J6" i="2"/>
  <c r="K14" i="2" l="1"/>
  <c r="K293" i="2"/>
  <c r="J5" i="2"/>
  <c r="J114" i="2"/>
  <c r="J14" i="2" s="1"/>
  <c r="J177" i="2"/>
  <c r="J173" i="2" s="1"/>
  <c r="J140" i="2"/>
  <c r="J134" i="2"/>
  <c r="K134" i="2"/>
  <c r="J168" i="2" l="1"/>
  <c r="K168" i="2"/>
  <c r="J273" i="2" l="1"/>
  <c r="J271" i="2" l="1"/>
  <c r="J270" i="2" s="1"/>
  <c r="J269" i="2" s="1"/>
  <c r="J297" i="2" s="1"/>
  <c r="K271" i="2"/>
  <c r="K270" i="2" l="1"/>
  <c r="J1" i="2"/>
  <c r="K269" i="2" l="1"/>
  <c r="K297" i="2" l="1"/>
  <c r="K1" i="2" l="1"/>
</calcChain>
</file>

<file path=xl/sharedStrings.xml><?xml version="1.0" encoding="utf-8"?>
<sst xmlns="http://schemas.openxmlformats.org/spreadsheetml/2006/main" count="803" uniqueCount="438">
  <si>
    <t xml:space="preserve"> </t>
  </si>
  <si>
    <t>CPV OZNAKA</t>
  </si>
  <si>
    <t>VRSTA POSTUPKA NABAVE</t>
  </si>
  <si>
    <t>UGOVOR O JAVNOJ NABAVI / OKVIRNI SPORAZUM</t>
  </si>
  <si>
    <t>PLANIRANI POČETAK POSTUPKA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</si>
  <si>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</si>
  <si>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</si>
  <si>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</si>
  <si>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</si>
  <si>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</si>
  <si>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</si>
  <si>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</si>
  <si>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</si>
  <si>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</si>
  <si>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</si>
  <si>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</si>
  <si>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</si>
  <si>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</si>
  <si>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</si>
  <si>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</si>
  <si>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</si>
  <si>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</si>
  <si>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</si>
  <si>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</si>
  <si>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</si>
  <si>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</si>
  <si>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</si>
  <si>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</si>
  <si>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</si>
  <si>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</si>
  <si>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</si>
  <si>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</si>
  <si>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</si>
  <si>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</si>
  <si>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</si>
  <si>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</si>
  <si>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OTAPALA</t>
  </si>
  <si>
    <t>ANTIBIOTICI</t>
  </si>
  <si>
    <t>METALI</t>
  </si>
  <si>
    <t xml:space="preserve">STANDARDI ZA IONSKU KROMATOGRAFIJU </t>
  </si>
  <si>
    <t>STANDARDI ZA ISPITIVANJE FIZIKALNO KEMIJSKIH POKAZATELJA</t>
  </si>
  <si>
    <t>OSNOVNI MATERIJAL I SIROVINE - TESTOVI ZA MIKROBIOLOGIJU, GRUPE:</t>
  </si>
  <si>
    <t>KONTROLNA SREDSTVA ZA AUTOKLAV</t>
  </si>
  <si>
    <t>TESTOVI ZA MIKOPLAZME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</si>
  <si>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</si>
  <si>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</si>
  <si>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</si>
  <si>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</si>
  <si>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</si>
  <si>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</si>
  <si>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</si>
  <si>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</si>
  <si>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</si>
  <si>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</si>
  <si>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</si>
  <si>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</si>
  <si>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</si>
  <si>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</si>
  <si>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</si>
  <si>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</si>
  <si>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</si>
  <si>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</si>
  <si>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</si>
  <si>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</si>
  <si>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</si>
  <si>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</si>
  <si>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</si>
  <si>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</si>
  <si>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</si>
  <si>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</si>
  <si>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</si>
  <si>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</si>
  <si>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</si>
  <si>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</si>
  <si>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</si>
  <si>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</si>
  <si>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</si>
  <si>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- MOLEKULARNA MIKROBIOLOGIJA, GRUPE: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</si>
  <si>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</si>
  <si>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</si>
  <si>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</si>
  <si>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</si>
  <si>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</si>
  <si>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</si>
  <si>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</si>
  <si>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</si>
  <si>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OSNOVNI MATERIJAL I SIROVINE - OBRASCI</t>
  </si>
  <si>
    <t>OSNOVNI MATERIJAL I SIROVINE - SEROLOŠKA DIJAGNOSTIKA, GRUPE:</t>
  </si>
  <si>
    <t>ELFA TESTOVI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</si>
  <si>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</si>
  <si>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</si>
  <si>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</si>
  <si>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</si>
  <si>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</si>
  <si>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</si>
  <si>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</si>
  <si>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</si>
  <si>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</si>
  <si>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</si>
  <si>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</si>
  <si>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</si>
  <si>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</si>
  <si>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</si>
  <si>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</si>
  <si>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</si>
  <si>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</si>
  <si>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</si>
  <si>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</si>
  <si>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</si>
  <si>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</si>
  <si>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</si>
  <si>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</si>
  <si>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</si>
  <si>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</si>
  <si>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</si>
  <si>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</si>
  <si>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</si>
  <si>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</si>
  <si>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</si>
  <si>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</si>
  <si>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</si>
  <si>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</si>
  <si>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</si>
  <si>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</si>
  <si>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</si>
  <si>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</si>
  <si>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</si>
  <si>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</si>
  <si>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</si>
  <si>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</si>
  <si>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</si>
  <si>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</si>
  <si>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</si>
  <si>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OSNOVNI MATERIJAL I SIROVINE - POTROŠNI MATERIJAL ZA PREVENTIVNU MEDICINU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</si>
  <si>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</si>
  <si>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</si>
  <si>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</si>
  <si>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</si>
  <si>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</si>
  <si>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</si>
  <si>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</si>
  <si>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</si>
  <si>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</si>
  <si>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</si>
  <si>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</si>
  <si>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</si>
  <si>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</si>
  <si>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</si>
  <si>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</si>
  <si>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</si>
  <si>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</si>
  <si>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</si>
  <si>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</si>
  <si>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</si>
  <si>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</si>
  <si>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</si>
  <si>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</si>
  <si>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</si>
  <si>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</si>
  <si>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</si>
  <si>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</si>
  <si>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</si>
  <si>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</si>
  <si>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</si>
  <si>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</si>
  <si>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</si>
  <si>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</si>
  <si>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</si>
  <si>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</si>
  <si>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</si>
  <si>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</si>
  <si>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</si>
  <si>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</si>
  <si>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</si>
  <si>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</si>
  <si>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</si>
  <si>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</si>
  <si>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</si>
  <si>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</si>
  <si>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</si>
  <si>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</si>
  <si>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</si>
  <si>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</si>
  <si>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</si>
  <si>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</si>
  <si>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IMUNOBLOT TESTOVI I DRUGO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</si>
  <si>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</si>
  <si>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</si>
  <si>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</si>
  <si>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</si>
  <si>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</si>
  <si>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</si>
  <si>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</si>
  <si>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</si>
  <si>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</si>
  <si>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</si>
  <si>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</si>
  <si>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</si>
  <si>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</si>
  <si>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</si>
  <si>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</si>
  <si>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</si>
  <si>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</si>
  <si>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</si>
  <si>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</si>
  <si>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</si>
  <si>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</si>
  <si>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</si>
  <si>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NAVOD FINANCIRA LI SE UGOVOR IZ FONDOVA EU</t>
  </si>
  <si>
    <t>NAPOMENA</t>
  </si>
  <si>
    <t>22820000-4</t>
  </si>
  <si>
    <t>POTROŠNI MATERIJAL ZA AUTOMATSKU IZOLACIJU VIRUSNE NUKLEINSKE KISELINE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</si>
  <si>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</si>
  <si>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</si>
  <si>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</si>
  <si>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EVIDENCIJSKI BROJ NABAVE</t>
  </si>
  <si>
    <t>OSNOVNI MATERIJAL I SIROVINE - DISKOVI, GRUPE:</t>
  </si>
  <si>
    <t>REAGENSI I POTROŠNI MATERIJAL ZA MOLEKULARNU DETEKCIJU KARBAPENEMAZA</t>
  </si>
  <si>
    <t>GOTOVE COLILERT PODLOGE ZA KOLIFORME I E. COLI MPN, SARS-COV-2 MAGNETIC BEAD KIT + RT PCR TEST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</si>
  <si>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</si>
  <si>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</si>
  <si>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</si>
  <si>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</si>
  <si>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</si>
  <si>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</si>
  <si>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</si>
  <si>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</si>
  <si>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</si>
  <si>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</si>
  <si>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OPSKRBA ELEKTRIČNOM ENERGIJOM</t>
  </si>
  <si>
    <t>REPREZENTACIJA</t>
  </si>
  <si>
    <t xml:space="preserve">33698100-0 </t>
  </si>
  <si>
    <t>38000000-5</t>
  </si>
  <si>
    <t>ODRŽAVANJE SUSTAVA ZA PRAĆENJE VOZILA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</si>
  <si>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</si>
  <si>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</si>
  <si>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</si>
  <si>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</si>
  <si>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</si>
  <si>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</si>
  <si>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</si>
  <si>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</si>
  <si>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</si>
  <si>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</si>
  <si>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</si>
  <si>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TEST ZA BRZU DETEKCIJU NOROVIRUSA</t>
  </si>
  <si>
    <t>MICROTUBE, KRIOTUBE, STALCI I DRUGO ZA COVID 19</t>
  </si>
  <si>
    <t>INTELEKTUALNE I OSOBNE USLUGE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</si>
  <si>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</si>
  <si>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</si>
  <si>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</si>
  <si>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</si>
  <si>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 xml:space="preserve">ZAŠTITNA ODJEĆA ZA RAD NA OTVORENOM </t>
  </si>
  <si>
    <t>ZAŠTITNA OBUĆA ZA RAD NA OTVORENOM</t>
  </si>
  <si>
    <t>OSTALA ZAŠTITA ZA GLAVU, OČI, SLUH, RUKE, DIŠNI SUSTAV I DRUGO</t>
  </si>
  <si>
    <t>TONERI I TINTE</t>
  </si>
  <si>
    <t>EKOLOGIJA</t>
  </si>
  <si>
    <t>DISPENZORI I BIRETE</t>
  </si>
  <si>
    <t>TERMOMETRI I MAKROPIPETE</t>
  </si>
  <si>
    <t>NABAVA AUTOGUMA</t>
  </si>
  <si>
    <t xml:space="preserve">BAZA FOTOGRAFIJA (PRAVA I LICENCE NA KORIŠTENJE VIZUALNOG SADRŽAJA - FOTOGRAFIJA, ILUSTRACIJA I GRAFIKA) </t>
  </si>
  <si>
    <t>ZAVOD</t>
  </si>
  <si>
    <t>USLUGE TEKUĆEG ODRŽAVANJA LABORATORIJSKE OPREME I POSTROJENJA, GRUPE:</t>
  </si>
  <si>
    <t>ZAJEDNIČKA NABAVA PUTEM UREDA ZA FINANCIJE I JAVNU NABAVU GRADA ZAGREBA</t>
  </si>
  <si>
    <t>TESTOVI INTOLERANCIJE NA HRANU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</si>
  <si>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</si>
  <si>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</si>
  <si>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</si>
  <si>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</si>
  <si>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</si>
  <si>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>OSNOVNI MATERIJAL I SIROVINE - KEMIKALIJE, GRUPE</t>
  </si>
  <si>
    <t>OSNOVNI MATERIJAL I SIROVINE - STANDARDI, GRUPE</t>
  </si>
  <si>
    <t>KITOVI ZA PCR IZ OKOLIŠNIH UZORAKA I POVRŠINA HRANE; GRUPE</t>
  </si>
  <si>
    <t xml:space="preserve">79990000-0 </t>
  </si>
  <si>
    <t>KITOVI ZA IZOLACIJU I DETEKCIJU PATOGENA IZ OKOLIŠNIH UZORAKA I HRANE</t>
  </si>
  <si>
    <t>KITOVI ZA IZOLACIJU I DETEKCIJU ALERGENA I RAZLIČITIH ŽIVOTINJSKIH VRSTA IZ OKOLIŠNIH UZORAKA I HRANE</t>
  </si>
  <si>
    <t>KITOVI ZA IZOLACIJU I DETEKCIJU VIRUSNE DNK/RNK IZ OKOLIŠNIH UZORAKA I HRANE</t>
  </si>
  <si>
    <t>KITOVI ZA DETEKCIJU SARS-COV-2 IZ OKOLIŠNIH UZORAKA I HRANE</t>
  </si>
  <si>
    <t>KEMIKALIJE ZA PRIPREMU POSEBNIH PODLOGA</t>
  </si>
  <si>
    <t xml:space="preserve">18100000-0 </t>
  </si>
  <si>
    <t xml:space="preserve">45259100-8 </t>
  </si>
  <si>
    <t xml:space="preserve">79900000-3 </t>
  </si>
  <si>
    <t xml:space="preserve">34351100-3 </t>
  </si>
  <si>
    <t xml:space="preserve">38000000-5 </t>
  </si>
  <si>
    <t>USLUGE NA IZRADI BIOMETEOROLOŠKE PROGNOZE</t>
  </si>
  <si>
    <t>KEMIKALIJE IZ REACH UREDBE</t>
  </si>
  <si>
    <t xml:space="preserve"> PT SHEME  (INTERKALIBRACIJE)</t>
  </si>
  <si>
    <t xml:space="preserve">71900000-7 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</si>
  <si>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</si>
  <si>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</si>
  <si>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</si>
  <si>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</si>
  <si>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>OSTALE INTELEKTUALNE USLUGE - OSTALI PROJEKTI I SAVJETODAVNE USLUGE</t>
  </si>
  <si>
    <t>KONZULTANTSKE USLUGE VEZANO ZA EU PROJEKTE (ENERGETSKA OBNOVA ZGRADE)</t>
  </si>
  <si>
    <t xml:space="preserve">50531100-7 </t>
  </si>
  <si>
    <t xml:space="preserve">90915000-4 </t>
  </si>
  <si>
    <t xml:space="preserve">72224000-1 </t>
  </si>
  <si>
    <t>72267000-4</t>
  </si>
  <si>
    <t>24950000-8</t>
  </si>
  <si>
    <t>KOLONE ZA IONSKU KROMATOGRAFIJU (IC)  ZA INSTRUMENT DIONEX ICS-6000</t>
  </si>
  <si>
    <t>79416000-3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</si>
  <si>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</si>
  <si>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</si>
  <si>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</si>
  <si>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</si>
  <si>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ECLIA TESTOVI ZA SEROLOŠKU DIJAGNOSTIKU HEPATITIS B I C VIRUSNE INFEKCIJE</t>
  </si>
  <si>
    <t>KITOVI I POTROŠNI MATERIJAL ZA DETEKCIJU PATOGENA</t>
  </si>
  <si>
    <t>POTROŠNI MATERIJAL ZA U POTPUNOSTI AUTOMATIZIRANU MOLEKULARNU DETEKCIJU SARS-COV-2 I SPOLNO PRENOSIVIH PATOGENA</t>
  </si>
  <si>
    <t>TEST ZA MOLEKULARNU DETEKCIJU VIRUSA U STOLICI</t>
  </si>
  <si>
    <t>PCB I PESTICIDI ZA GC</t>
  </si>
  <si>
    <t>STANDARDI ZA LC-MS/MS</t>
  </si>
  <si>
    <t>STANDARDI ZA HPLC</t>
  </si>
  <si>
    <t>TESTOVI ZA ODREĐIVANJE OSJETLJIVOSTI MIKROORGANIZAMA NA ANTIMIKROBNE LIJEKOVE METODOM MIKRODILUCIJE </t>
  </si>
  <si>
    <t>POTROŠNI MATERIJAL ZA LBC</t>
  </si>
  <si>
    <t>LICENCA ZA MICROSOFT CLOUD RJEŠENJE VEZANO ZA ODRŽAVANJE GIS APLIKACIJE EKO KARTE</t>
  </si>
  <si>
    <t>LICENCA ZA MICROSOFT POSLUŽITELJE I KLIJENTSKA RAČUNALA</t>
  </si>
  <si>
    <t>15300000-1</t>
  </si>
  <si>
    <t>LABORATORIJSKE USLUGE DRUGIH LABORATORIJA, GRUPE:</t>
  </si>
  <si>
    <t>NABAVA SVJEŽEG VOĆA</t>
  </si>
  <si>
    <t>STANDARDI ZA PLINSKU KROMATOGRAFIJU</t>
  </si>
  <si>
    <t>USLUGE OSPOSOBLJAVANJA ZA RUKOVANJE KEMIKALIJAMA</t>
  </si>
  <si>
    <t xml:space="preserve">79632000-3 </t>
  </si>
  <si>
    <t>LABORATORIJSKE USLUGE ISPITIVANJA VODA NA RAZNE KONTAMINANTE</t>
  </si>
  <si>
    <t>LABORATORIJSKE USLUGE ISPITIVANJA SPECIFIČNIH POKAZATELJA</t>
  </si>
  <si>
    <t>LABORATORIJSKE USLUGE - MIKROBIOLOŠKO ISPITIVANJE, PATVORENJE I KONTAMINANTI U HRANI I POU</t>
  </si>
  <si>
    <t>LABORATORIJSKE USLUGE - IDENTIFIKACIJA IZOLATA MIKROORGANIZAMA</t>
  </si>
  <si>
    <t>LABORATORIJSKE USLUGE - ANALIZE POPS-OVA</t>
  </si>
  <si>
    <t>IZNOŠENJE I ODVOZ SMEĆA - ZBRINJAVANJE OPASNOG I INFEKTIVNOG OTPADA, GRUPE:</t>
  </si>
  <si>
    <t>SERVERSKE I KLIJENTSKE MICROSOFT LICENCE, 2 GRUPE</t>
  </si>
  <si>
    <t>3. SERVISIRANJE I ODRŽAVANJE VOZILA - OSTALA VOZILA</t>
  </si>
  <si>
    <t>OSTALI NESPOMENUTI RASHODI POSLOVANJA</t>
  </si>
  <si>
    <t>22000000-0</t>
  </si>
  <si>
    <t>TESTOVI ZA PSIHOLOŠKO TESTIRANJE</t>
  </si>
  <si>
    <t xml:space="preserve">03300000-2 </t>
  </si>
  <si>
    <t xml:space="preserve">NAJAM APARATA I ISPORUKA VODE </t>
  </si>
  <si>
    <t xml:space="preserve">41110000-3 </t>
  </si>
  <si>
    <t>OSTALE NAJAMNINE I ZAKUPNINE</t>
  </si>
  <si>
    <t>ODRŽAVANJE POSTROJENJA ZA NEUTRALIZACIJU OTPADNIH VODA</t>
  </si>
  <si>
    <t>ODRŽAVANJE SUSTAVA ZA PRIPREMU PURIFICIRANE VODE</t>
  </si>
  <si>
    <t xml:space="preserve">65120000-0 </t>
  </si>
  <si>
    <t>GOTOVE PODLOGE - KITOVI ZA MIKROBIOLOŠKU ANALIZU VODA</t>
  </si>
  <si>
    <t>ZAŠTITNA RADNA ODJELA ZA HITNE INTERVENCIJE, RAD U DUBINI</t>
  </si>
  <si>
    <t>RADNA I ZAŠTITNA ODJEĆA ZA RAD U ZATVORENOM</t>
  </si>
  <si>
    <t xml:space="preserve">RADNA I ZAŠTITNA OBUĆA ZA RAD U ZATVORENOM </t>
  </si>
  <si>
    <t>LICENCE ZA  FORTIGATE SIGURNOSNU INFRASTRUKTURU</t>
  </si>
  <si>
    <t>AKREDITACIJA U SLUŽBI ZA ZAŠTITU OKOLIŠA I ZDRAVSTVENU EKOLOGIJU PREMA NORMI HRN EN ISO 17025</t>
  </si>
  <si>
    <t>AKREDITACIJA U SLUŽBI ZA KLINIČKU MIKROBIOLOGIJU PREMA NORMI HRN EN ISO 17025 I HRN EN ISO 15189</t>
  </si>
  <si>
    <t>ODRŽAVANJE SUSTAVA ZA UNOS CJEPIVA - "MEDICUS - CIJEPLJENJE"</t>
  </si>
  <si>
    <t>ODRŽAVANJE SUSTAVA ZA EVIDENCIJU RADNOG VREMENA</t>
  </si>
  <si>
    <t xml:space="preserve">SERVIS I PUNJENJE VATROGASNIH APARATA </t>
  </si>
  <si>
    <t>ODRŽAVANJE SUSTAVA VATRODOJAVE I DETKCIJE PLINA</t>
  </si>
  <si>
    <t>ODRŽAVANJE UPS-a i DEA</t>
  </si>
  <si>
    <t>ODRŽAVANJE SUSTAVA GAŠENJE POŽARA PLINOM NOVEC 1230</t>
  </si>
  <si>
    <t xml:space="preserve">ODRŽAVANJE SUSTAVA PROTUPOŽARNIH I DIMONEPROPUSNIH VRATA </t>
  </si>
  <si>
    <t>ODRŽAVANJE DIZALA</t>
  </si>
  <si>
    <t>STERILNI MUŽJACI KOMARACA</t>
  </si>
  <si>
    <t>NASTAVCI ZA PIPETE, PIPETE ZA COVID 19</t>
  </si>
  <si>
    <t>UMJERAVANJE MJERILA VOLUMENA</t>
  </si>
  <si>
    <t>ZAKONSKA ISPITIVANJA IZ PODRUČJA ZAŠTITE NA RADU</t>
  </si>
  <si>
    <t xml:space="preserve">PROCIJENJENA VRIJEDNOST ZA 2024. GODINU </t>
  </si>
  <si>
    <t>71632000-7</t>
  </si>
  <si>
    <t>POTROŠNI MATERIJAL I PRIBOR  ZA LABORATORIJSKE UREĐAJE</t>
  </si>
  <si>
    <t>31000000-6</t>
  </si>
  <si>
    <t>OSNOVNI MATERIJAL I SIROVINE  - SREDSTVA ZA DDD</t>
  </si>
  <si>
    <t>USLUGE ORGANIZACIJE KONGRESA O SIGURNOSTI I KVALITETI HRANE</t>
  </si>
  <si>
    <t xml:space="preserve">79952000-2 </t>
  </si>
  <si>
    <t xml:space="preserve">33696500-0 </t>
  </si>
  <si>
    <t xml:space="preserve">24931250-6 </t>
  </si>
  <si>
    <t>PRESELJENJE I POPRAVAK RAMPE</t>
  </si>
  <si>
    <t>50230000-6</t>
  </si>
  <si>
    <t>IMUNOKROMATOGRAFSKI TEST ZA DOKAZIVANJE ANTIGENA HELICOBACTER PYLORI</t>
  </si>
  <si>
    <t>50312310-1</t>
  </si>
  <si>
    <t>ODRŽAVANJE POSTOJEĆEG SUSTAVA AUTOMATIZIRANIH MJERNIH STANICA (PROGRAM EKO KARTA GRADA ZAGREBA)</t>
  </si>
  <si>
    <t>GENOTIPIZACIJSKI TEST ZA DETEKCIJU BORDETELLA PERTUSSIS I BORDETELLA PARAPERTUSSIS</t>
  </si>
  <si>
    <t>ODRŽAVANJE SUSTAVA TEHNIČKE ZAŠTITE - GRUPE:</t>
  </si>
  <si>
    <t>3 GODINE</t>
  </si>
  <si>
    <t>60 DANA</t>
  </si>
  <si>
    <t>PREGOVARAČKI POSTUPAK BEZ PRETHODNE OBJAVE</t>
  </si>
  <si>
    <t>I. KVARTAL</t>
  </si>
  <si>
    <t xml:space="preserve">I. KVARTAL </t>
  </si>
  <si>
    <t>IV. KVARTAL</t>
  </si>
  <si>
    <t>II. KVARTAL</t>
  </si>
  <si>
    <t>III. KVARTAL</t>
  </si>
  <si>
    <t xml:space="preserve">IZNOS TROŠKA U FINANCIJSKOM PLANU </t>
  </si>
  <si>
    <t xml:space="preserve">SERVIS I ODRŽAVANJE FOTOKOPIRNIH UREĐAJA I OSTALE UREDSKE OPREME </t>
  </si>
  <si>
    <t>USLUGE TEKUĆEG ODRŽAVANJA LABORATORIJSKE OPREME PROIZVOĐAČA / PERKIN ELMER, ANTON PAAR</t>
  </si>
  <si>
    <t>USLUGE TEKUĆEG ODRŽAVANJA LABORATORIJSKE OPREME PROIZVOĐAČA /  SHIMADZU</t>
  </si>
  <si>
    <t>USLUGE TEKUĆEG ODRŽAVANJA LABORATORIJSKE OPREME PROIZVOĐAČA /  AGILENT, PEEK SCIENTIC</t>
  </si>
  <si>
    <t>USLUGE TEKUĆEG ODRŽAVANJA LABORATORIJSKE OPREME PROIZVOĐAČA /  FOSS</t>
  </si>
  <si>
    <t>USLUGE TEKUĆEG ODRŽAVANJA LABORATORIJSKE OPREME PROIZVOĐAČA / MILESTONE</t>
  </si>
  <si>
    <t>USLUGE TEKUĆEG ODRŽAVANJA LABORATORIJSKE OPREME PROIZVOĐAČA /  BUCHI, METHROM</t>
  </si>
  <si>
    <t>USLUGE TEKUĆEG ODRŽAVANJA LABORATORIJSKE OPREME PROIZVOĐAČA / SCHUETT-BIOTEC, PALL</t>
  </si>
  <si>
    <t>USLUGE TEKUĆEG ODRŽAVANJA LABORATORIJSKE OPREME PROIZVOĐAČA / POL EKO DECAGON USA, BINDER, TEHTNICA</t>
  </si>
  <si>
    <t>USLUGE TEKUĆEG ODRŽAVANJA LABORATORIJSKE OPREME PROIZVOĐAČA / NIKON, OLYMPUS</t>
  </si>
  <si>
    <t>USLUGE TEKUĆEG ODRŽAVANJA LABORATORIJSKE OPREME PROIZVOĐAČA / EVERMED, WAECO</t>
  </si>
  <si>
    <t>USLUGE TEKUĆEG ODRŽAVANJA LABORATORIJSKE OPREME PROIZVOĐAČA /SMEG</t>
  </si>
  <si>
    <t>USLUGE TEKUĆEG ODRŽAVANJA LABORATORIJSKE OPREME PROIZVOĐAČA / MIELE</t>
  </si>
  <si>
    <t>USLUGE TEKUĆEG ODRŽAVANJA LABORATORIJSKE OPREME PROIZVOĐAČA /  WATERS</t>
  </si>
  <si>
    <t>USLUGE TEKUĆEG ODRŽAVANJA LABORATORIJSKE OPREME PROIZVOĐAČA /  HORIBA</t>
  </si>
  <si>
    <t>USLUGE TEKUĆEG ODRŽAVANJA LABORATORIJSKE OPREME PROIZVOĐAČA / VIRCELL</t>
  </si>
  <si>
    <t>USLUGE TEKUĆEG ODRŽAVANJA LABORATORIJSKE OPREME PROIZVOĐAČA / ALIFAX</t>
  </si>
  <si>
    <t>USLUGE TEKUĆEG ODRŽAVANJA LABORATORIJSKE OPREME PROIZVOĐAČA / SYSTEC</t>
  </si>
  <si>
    <t>USLUGE TEKUĆEG ODRŽAVANJA LABORATORIJSKE OPREME PROIZVOĐAČA / MEDICAL PROJECT</t>
  </si>
  <si>
    <t>USLUGE TEKUĆEG ODRŽAVANJA LABORATORIJSKE OPREME PROIZVOĐAČA / CISA</t>
  </si>
  <si>
    <t>PLANIRANO TRAJANJE UGOVORA O JAVNOJ NABAVI / OKVIRNOG SPORAZUMA</t>
  </si>
  <si>
    <t>OZNAKA POZICIJE FINANCIJSKOG PLANA</t>
  </si>
  <si>
    <t>PLANIRANA  VRIJEDNOST PREDMETA NABAVE (PDV UKLJUČEN)</t>
  </si>
  <si>
    <t>PLAN NABAVE MATERIJALA, ENERGIJE I USLUGA ZA 2024. GODINU</t>
  </si>
  <si>
    <t xml:space="preserve">34100000-8 </t>
  </si>
  <si>
    <t>5 GODINA</t>
  </si>
  <si>
    <t>EVV-05-2023</t>
  </si>
  <si>
    <t>EVV-02-2023</t>
  </si>
  <si>
    <t>EMV-19-2023</t>
  </si>
  <si>
    <t xml:space="preserve"> 2 GODINE</t>
  </si>
  <si>
    <t>ZAKUPNINE I NAJAMNINE ZA VOZILA - NABAVA 25 VOZILA PUTEM OPERATIVNOG LEASINGA NA RAZDOBLJE OD 5 GODINA</t>
  </si>
  <si>
    <t>LABORATORIJSKE USLUGE ISPITIVANJA VODA NA ANTIBIOTIKE</t>
  </si>
  <si>
    <t>LABORATORIJSKE USLUGE ISPITIVANJA TOKSIČNOSTI</t>
  </si>
  <si>
    <t>LABORATORIJSKE USLUGE ISPITIVANJA RADIOAKTIVNOSTI I IDENTIFIKACIJE</t>
  </si>
  <si>
    <t>LABORATORIJSKE USLUGE - PARAZITOLOŠKE PRETRAGE HRANE</t>
  </si>
  <si>
    <t>EVV-07-2023</t>
  </si>
  <si>
    <t>ODRŽAVANJE SUSTAVA ZA EKOLOGIJU</t>
  </si>
  <si>
    <t>ODRŽAVANJE SUSTAVA ZA MIKROBIOLOGIJU</t>
  </si>
  <si>
    <t>ODRŽAVANJE APLIKACIJE ZA EPIDEMIOLOGIJU</t>
  </si>
  <si>
    <t>ODRŽAVANJE SUSTAVA ZA GOSPODARSTVENE POSLOVE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</si>
  <si>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</si>
  <si>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</si>
  <si>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</si>
  <si>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</si>
  <si>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</si>
  <si>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</si>
  <si>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</si>
  <si>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NABAVU I SKLADIŠNO POSLOVANJE I PROIZVODNJU PODLOGA</t>
  </si>
  <si>
    <t>ODRŽAVANJE PROGRAMA ZA ŠKOLSKU MEDICINU - E KALENDAR</t>
  </si>
  <si>
    <t>ODRŽAVANJE SUSTAVA "EPIDEMICOM"</t>
  </si>
  <si>
    <t>ODRŽAVANJE SUSTAVA ZA PLAĆE "KORWIN"</t>
  </si>
  <si>
    <t>ODRŽAVANJE SUSTAVA ZA  PREVENCIJU OVISNOSTI</t>
  </si>
  <si>
    <t>ODRŽAVANJE SUSTAVA VIDEONADZORA I KONTROLE PRISTUPA</t>
  </si>
  <si>
    <t>POPIS POSTUPAKA NABAVE MATERIJALA, ENERGIJE I USLUGA KOJI SU PROVEDENI U 2023. GODINI ILI SU U POSTUPKU NABAVE, A REZULTAT KOJIH JE SKLAPANJE OKVIRNOG SPORAZUMA KOJI ĆE BITI REALIZIRAN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</si>
</sst>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F7FB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double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3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right" vertical="center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49" fontId="4" fillId="7" borderId="14" xfId="0" applyNumberFormat="1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17" fontId="4" fillId="6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right" vertical="center"/>
    </xf>
    <xf numFmtId="17" fontId="4" fillId="5" borderId="8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3" fontId="3" fillId="0" borderId="11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3" fontId="4" fillId="7" borderId="17" xfId="0" applyNumberFormat="1" applyFont="1" applyFill="1" applyBorder="1" applyAlignment="1">
      <alignment horizontal="right" vertical="center"/>
    </xf>
    <xf numFmtId="3" fontId="4" fillId="7" borderId="17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3" fillId="8" borderId="8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/>
    <xf numFmtId="3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 wrapText="1"/>
    </xf>
    <xf numFmtId="3" fontId="4" fillId="6" borderId="20" xfId="0" applyNumberFormat="1" applyFont="1" applyFill="1" applyBorder="1" applyAlignment="1">
      <alignment horizontal="right" vertical="center"/>
    </xf>
    <xf numFmtId="3" fontId="4" fillId="6" borderId="20" xfId="0" applyNumberFormat="1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 wrapText="1"/>
    </xf>
    <xf numFmtId="17" fontId="4" fillId="6" borderId="23" xfId="0" applyNumberFormat="1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left" vertical="center" wrapText="1"/>
    </xf>
    <xf numFmtId="3" fontId="4" fillId="6" borderId="23" xfId="0" applyNumberFormat="1" applyFont="1" applyFill="1" applyBorder="1" applyAlignment="1">
      <alignment horizontal="right" vertical="center"/>
    </xf>
    <xf numFmtId="3" fontId="4" fillId="6" borderId="23" xfId="0" applyNumberFormat="1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wrapText="1"/>
    </xf>
    <xf numFmtId="3" fontId="4" fillId="5" borderId="23" xfId="0" applyNumberFormat="1" applyFont="1" applyFill="1" applyBorder="1" applyAlignment="1">
      <alignment horizontal="right" vertical="center"/>
    </xf>
    <xf numFmtId="3" fontId="4" fillId="5" borderId="23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3" xfId="0" applyFont="1" applyFill="1" applyBorder="1"/>
    <xf numFmtId="0" fontId="4" fillId="5" borderId="24" xfId="0" applyFont="1" applyFill="1" applyBorder="1"/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left" vertical="center" wrapText="1"/>
    </xf>
    <xf numFmtId="3" fontId="4" fillId="7" borderId="26" xfId="0" applyNumberFormat="1" applyFont="1" applyFill="1" applyBorder="1" applyAlignment="1">
      <alignment horizontal="right" vertical="center"/>
    </xf>
    <xf numFmtId="3" fontId="4" fillId="7" borderId="26" xfId="0" applyNumberFormat="1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F9F7FB"/>
      <color rgb="FFEDF1F9"/>
      <color rgb="FF421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13"/>
  <sheetViews>
    <sheetView tabSelected="1" zoomScale="90" zoomScaleNormal="90" workbookViewId="0"/>
  </sheetViews>
  <sheetFormatPr defaultRowHeight="35.1" customHeight="1" x14ac:dyDescent="0.2"/>
  <cols>
    <col min="1" max="1" width="15.7109375" style="133" customWidth="1"/>
    <col min="2" max="2" width="15.7109375" style="21" customWidth="1"/>
    <col min="3" max="4" width="15.7109375" style="133" customWidth="1"/>
    <col min="5" max="5" width="15.7109375" style="134" customWidth="1"/>
    <col min="6" max="6" width="20.7109375" style="133" customWidth="1"/>
    <col min="7" max="7" width="15.7109375" style="133" customWidth="1"/>
    <col min="8" max="8" width="60.7109375" style="18" customWidth="1"/>
    <col min="9" max="11" width="15.7109375" style="138" customWidth="1"/>
    <col min="12" max="12" width="15.7109375" style="20" customWidth="1"/>
    <col min="13" max="13" width="25.7109375" style="21" customWidth="1"/>
    <col min="14" max="16384" width="9.140625" style="18"/>
  </cols>
  <sheetData>
    <row r="1" spans="1:13" s="128" customFormat="1" ht="15" customHeight="1" thickBot="1" x14ac:dyDescent="0.25">
      <c r="A1" s="131"/>
      <c r="B1" s="130"/>
      <c r="C1" s="131"/>
      <c r="D1" s="131"/>
      <c r="E1" s="132"/>
      <c r="F1" s="131"/>
      <c r="G1" s="131"/>
      <c r="I1" s="135">
        <f>I3-I297</f>
        <v>0</v>
      </c>
      <c r="J1" s="135">
        <f>J3-J297</f>
        <v>0</v>
      </c>
      <c r="K1" s="135">
        <f>K3-K297</f>
        <v>0</v>
      </c>
      <c r="L1" s="129"/>
      <c r="M1" s="130"/>
    </row>
    <row r="2" spans="1:13" ht="35.1" customHeight="1" thickTop="1" thickBot="1" x14ac:dyDescent="0.25">
      <c r="A2" s="186" t="s">
        <v>407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s="128" customFormat="1" ht="15" customHeight="1" thickTop="1" thickBot="1" x14ac:dyDescent="0.25">
      <c r="A3" s="131"/>
      <c r="B3" s="130"/>
      <c r="C3" s="131"/>
      <c r="D3" s="131"/>
      <c r="E3" s="132"/>
      <c r="F3" s="131"/>
      <c r="G3" s="131"/>
      <c r="H3" s="185"/>
      <c r="I3" s="135">
        <f>SUM(I6:I7)+I9+I10+SUM(I12:I13)+SUM(I16:I34)+SUM(I36:I40)+SUM(I42:I53)+SUM(I55:I56)+SUM(I58:I69)+SUM(I71:I83)+SUM(I85:I89)+SUM(I91:I100)+I101+I102+I103+SUM(I105:I111)+I112+I113+SUM(I116:I121)+I122+SUM(I124:I125)+I126+I128+I129+I130+I131+I133+I135+SUM(I137:I139)+SUM(I142:I147)+SUM(I149:I153)+I156+I159+I160+SUM(I162:I167)+SUM(I170:I171)+I172+SUM(I175:I176)+I178+SUM(I180:I186)+I187+SUM(I189:I193)+SUM(I195:I213)+SUM(I216:I218)+I219+I220+SUM(I222:I224)+SUM(I227:I228)+I229+I230+I233+I235+I236+I237+I238+I240+I242+SUM(I245:I247)+SUM(I249:I257)+I259+I262+I264+SUM(I266:I268)+SUM(I272:I274)+SUM(I276:I277)+SUM(I279:I280)+SUM(I282:I283)+I284+SUM(I286:I291)+I294+I296+I292+I154+I188</f>
        <v>4878000</v>
      </c>
      <c r="J3" s="135">
        <f t="shared" ref="J3:K3" si="0">SUM(J6:J7)+J9+J10+SUM(J12:J13)+SUM(J16:J34)+SUM(J36:J40)+SUM(J42:J53)+SUM(J55:J56)+SUM(J58:J69)+SUM(J71:J83)+SUM(J85:J89)+SUM(J91:J100)+J101+J102+J103+SUM(J105:J111)+J112+J113+SUM(J116:J121)+J122+SUM(J124:J125)+J126+J128+J129+J130+J131+J133+J135+SUM(J137:J139)+SUM(J142:J147)+SUM(J149:J153)+J156+J159+J160+SUM(J162:J167)+SUM(J170:J171)+J172+SUM(J175:J176)+J178+SUM(J180:J186)+J187+SUM(J189:J193)+SUM(J195:J213)+SUM(J216:J218)+J219+J220+SUM(J222:J224)+SUM(J227:J228)+J229+J230+J233+J235+J236+J237+J238+J240+J242+SUM(J245:J247)+SUM(J249:J257)+J259+J262+J264+SUM(J266:J268)+SUM(J272:J274)+SUM(J276:J277)+SUM(J279:J280)+SUM(J282:J283)+J284+SUM(J286:J291)+J294+J296+J292+J154+J188</f>
        <v>6025480</v>
      </c>
      <c r="K3" s="135">
        <f t="shared" si="0"/>
        <v>4833434.75</v>
      </c>
      <c r="L3" s="129"/>
      <c r="M3" s="130"/>
    </row>
    <row r="4" spans="1:13" s="133" customFormat="1" ht="69.95" customHeight="1" thickTop="1" thickBot="1" x14ac:dyDescent="0.3">
      <c r="A4" s="22" t="s">
        <v>215</v>
      </c>
      <c r="B4" s="23" t="s">
        <v>1</v>
      </c>
      <c r="C4" s="23" t="s">
        <v>2</v>
      </c>
      <c r="D4" s="23" t="s">
        <v>3</v>
      </c>
      <c r="E4" s="24" t="s">
        <v>4</v>
      </c>
      <c r="F4" s="23" t="s">
        <v>404</v>
      </c>
      <c r="G4" s="23" t="s">
        <v>405</v>
      </c>
      <c r="H4" s="25" t="s">
        <v>5</v>
      </c>
      <c r="I4" s="26" t="s">
        <v>359</v>
      </c>
      <c r="J4" s="26" t="s">
        <v>406</v>
      </c>
      <c r="K4" s="26" t="s">
        <v>383</v>
      </c>
      <c r="L4" s="26" t="s">
        <v>208</v>
      </c>
      <c r="M4" s="27" t="s">
        <v>209</v>
      </c>
    </row>
    <row r="5" spans="1:13" ht="35.1" customHeight="1" thickTop="1" x14ac:dyDescent="0.2">
      <c r="A5" s="28"/>
      <c r="B5" s="29"/>
      <c r="C5" s="29"/>
      <c r="D5" s="29"/>
      <c r="E5" s="29"/>
      <c r="F5" s="29"/>
      <c r="G5" s="30">
        <v>32211</v>
      </c>
      <c r="H5" s="31" t="s">
        <v>6</v>
      </c>
      <c r="I5" s="32">
        <f>SUM(I6:I7)</f>
        <v>54000</v>
      </c>
      <c r="J5" s="32">
        <f t="shared" ref="J5:K5" si="1">SUM(J6:J7)</f>
        <v>67500</v>
      </c>
      <c r="K5" s="32">
        <f t="shared" si="1"/>
        <v>65070</v>
      </c>
      <c r="L5" s="33"/>
      <c r="M5" s="34"/>
    </row>
    <row r="6" spans="1:13" ht="35.1" customHeight="1" x14ac:dyDescent="0.2">
      <c r="A6" s="35"/>
      <c r="B6" s="36" t="s">
        <v>141</v>
      </c>
      <c r="C6" s="36" t="s">
        <v>7</v>
      </c>
      <c r="D6" s="36"/>
      <c r="E6" s="37"/>
      <c r="F6" s="36"/>
      <c r="G6" s="38"/>
      <c r="H6" s="15" t="s">
        <v>6</v>
      </c>
      <c r="I6" s="17">
        <v>24000</v>
      </c>
      <c r="J6" s="17">
        <f>I6*1.25</f>
        <v>30000</v>
      </c>
      <c r="K6" s="17">
        <f>I6*1.205</f>
        <v>28920</v>
      </c>
      <c r="L6" s="14" t="s">
        <v>212</v>
      </c>
      <c r="M6" s="2" t="s">
        <v>241</v>
      </c>
    </row>
    <row r="7" spans="1:13" ht="35.1" customHeight="1" x14ac:dyDescent="0.2">
      <c r="A7" s="35"/>
      <c r="B7" s="39">
        <v>30125000</v>
      </c>
      <c r="C7" s="36" t="s">
        <v>8</v>
      </c>
      <c r="D7" s="36" t="s">
        <v>9</v>
      </c>
      <c r="E7" s="37" t="s">
        <v>378</v>
      </c>
      <c r="F7" s="36" t="s">
        <v>196</v>
      </c>
      <c r="G7" s="38"/>
      <c r="H7" s="40" t="s">
        <v>255</v>
      </c>
      <c r="I7" s="17">
        <v>30000</v>
      </c>
      <c r="J7" s="17">
        <f>I7*1.25</f>
        <v>37500</v>
      </c>
      <c r="K7" s="17">
        <f>I7*1.205</f>
        <v>36150</v>
      </c>
      <c r="L7" s="14" t="s">
        <v>212</v>
      </c>
      <c r="M7" s="2" t="s">
        <v>241</v>
      </c>
    </row>
    <row r="8" spans="1:13" ht="35.1" customHeight="1" x14ac:dyDescent="0.2">
      <c r="A8" s="41"/>
      <c r="B8" s="42"/>
      <c r="C8" s="42"/>
      <c r="D8" s="42"/>
      <c r="E8" s="42"/>
      <c r="F8" s="42"/>
      <c r="G8" s="43">
        <v>32212</v>
      </c>
      <c r="H8" s="44" t="s">
        <v>265</v>
      </c>
      <c r="I8" s="45">
        <f>I9</f>
        <v>3700</v>
      </c>
      <c r="J8" s="45">
        <f t="shared" ref="J8:K8" si="2">J9</f>
        <v>4625</v>
      </c>
      <c r="K8" s="45">
        <f t="shared" si="2"/>
        <v>4458.5</v>
      </c>
      <c r="L8" s="46"/>
      <c r="M8" s="47"/>
    </row>
    <row r="9" spans="1:13" ht="35.1" customHeight="1" x14ac:dyDescent="0.2">
      <c r="A9" s="35"/>
      <c r="B9" s="36" t="s">
        <v>267</v>
      </c>
      <c r="C9" s="36" t="s">
        <v>7</v>
      </c>
      <c r="D9" s="36"/>
      <c r="E9" s="37"/>
      <c r="F9" s="36"/>
      <c r="G9" s="38"/>
      <c r="H9" s="40" t="s">
        <v>266</v>
      </c>
      <c r="I9" s="17">
        <v>3700</v>
      </c>
      <c r="J9" s="17">
        <f>I9*1.25</f>
        <v>4625</v>
      </c>
      <c r="K9" s="17">
        <f>I9*1.205</f>
        <v>4458.5</v>
      </c>
      <c r="L9" s="14" t="s">
        <v>212</v>
      </c>
      <c r="M9" s="2"/>
    </row>
    <row r="10" spans="1:13" ht="35.1" customHeight="1" x14ac:dyDescent="0.2">
      <c r="A10" s="41"/>
      <c r="B10" s="42">
        <v>39830000</v>
      </c>
      <c r="C10" s="42" t="s">
        <v>7</v>
      </c>
      <c r="D10" s="42"/>
      <c r="E10" s="42"/>
      <c r="F10" s="42"/>
      <c r="G10" s="43">
        <v>32214</v>
      </c>
      <c r="H10" s="44" t="s">
        <v>11</v>
      </c>
      <c r="I10" s="45">
        <v>9000</v>
      </c>
      <c r="J10" s="45">
        <f>I10*1.25</f>
        <v>11250</v>
      </c>
      <c r="K10" s="45">
        <f>I10*1.205</f>
        <v>10845</v>
      </c>
      <c r="L10" s="48" t="s">
        <v>212</v>
      </c>
      <c r="M10" s="47"/>
    </row>
    <row r="11" spans="1:13" ht="35.1" customHeight="1" x14ac:dyDescent="0.2">
      <c r="A11" s="41"/>
      <c r="B11" s="42"/>
      <c r="C11" s="42"/>
      <c r="D11" s="42"/>
      <c r="E11" s="42"/>
      <c r="F11" s="42"/>
      <c r="G11" s="43">
        <v>32216</v>
      </c>
      <c r="H11" s="44" t="s">
        <v>12</v>
      </c>
      <c r="I11" s="45">
        <f>SUM(I12:I13)</f>
        <v>110000</v>
      </c>
      <c r="J11" s="45">
        <f>SUM(J12:J13)</f>
        <v>137500</v>
      </c>
      <c r="K11" s="45">
        <f t="shared" ref="K11" si="3">SUM(K12:K13)</f>
        <v>132550</v>
      </c>
      <c r="L11" s="46"/>
      <c r="M11" s="47"/>
    </row>
    <row r="12" spans="1:13" ht="35.1" customHeight="1" x14ac:dyDescent="0.2">
      <c r="A12" s="35"/>
      <c r="B12" s="36">
        <v>33140000</v>
      </c>
      <c r="C12" s="36" t="s">
        <v>8</v>
      </c>
      <c r="D12" s="36" t="s">
        <v>9</v>
      </c>
      <c r="E12" s="37" t="s">
        <v>378</v>
      </c>
      <c r="F12" s="36" t="s">
        <v>196</v>
      </c>
      <c r="G12" s="38">
        <v>3221614</v>
      </c>
      <c r="H12" s="40" t="s">
        <v>14</v>
      </c>
      <c r="I12" s="17">
        <v>80000</v>
      </c>
      <c r="J12" s="17">
        <f>I12*1.25</f>
        <v>100000</v>
      </c>
      <c r="K12" s="17">
        <f>I12*1.205</f>
        <v>96400</v>
      </c>
      <c r="L12" s="14" t="s">
        <v>212</v>
      </c>
      <c r="M12" s="2" t="s">
        <v>241</v>
      </c>
    </row>
    <row r="13" spans="1:13" ht="35.1" customHeight="1" x14ac:dyDescent="0.2">
      <c r="A13" s="35"/>
      <c r="B13" s="36">
        <v>33760000</v>
      </c>
      <c r="C13" s="36" t="s">
        <v>8</v>
      </c>
      <c r="D13" s="36" t="s">
        <v>9</v>
      </c>
      <c r="E13" s="37" t="s">
        <v>379</v>
      </c>
      <c r="F13" s="36" t="s">
        <v>196</v>
      </c>
      <c r="G13" s="38">
        <v>3221615</v>
      </c>
      <c r="H13" s="15" t="s">
        <v>15</v>
      </c>
      <c r="I13" s="12">
        <v>30000</v>
      </c>
      <c r="J13" s="12">
        <f>I13*1.25</f>
        <v>37500</v>
      </c>
      <c r="K13" s="17">
        <f>I13*1.205</f>
        <v>36150</v>
      </c>
      <c r="L13" s="14" t="s">
        <v>212</v>
      </c>
      <c r="M13" s="2" t="s">
        <v>241</v>
      </c>
    </row>
    <row r="14" spans="1:13" ht="35.1" customHeight="1" x14ac:dyDescent="0.2">
      <c r="A14" s="41"/>
      <c r="B14" s="42"/>
      <c r="C14" s="42"/>
      <c r="D14" s="42"/>
      <c r="E14" s="42"/>
      <c r="F14" s="42"/>
      <c r="G14" s="43">
        <v>32221</v>
      </c>
      <c r="H14" s="44" t="s">
        <v>16</v>
      </c>
      <c r="I14" s="45">
        <f>I15+I35+I41+I54+I57+I70+I84+I90+I101+I102+I103+I104+I112+I113+I114+I127+I130+I131+I132</f>
        <v>1726900</v>
      </c>
      <c r="J14" s="45">
        <f t="shared" ref="J14:K14" si="4">J15+J35+J41+J54+J57+J70+J84+J90+J101+J102+J103+J104+J112+J113+J114+J127+J130+J131+J132</f>
        <v>2129605</v>
      </c>
      <c r="K14" s="45">
        <f t="shared" si="4"/>
        <v>1989130</v>
      </c>
      <c r="L14" s="46"/>
      <c r="M14" s="49"/>
    </row>
    <row r="15" spans="1:13" ht="35.1" customHeight="1" x14ac:dyDescent="0.2">
      <c r="A15" s="6"/>
      <c r="B15" s="50" t="s">
        <v>142</v>
      </c>
      <c r="C15" s="50" t="s">
        <v>8</v>
      </c>
      <c r="D15" s="50" t="s">
        <v>9</v>
      </c>
      <c r="E15" s="51" t="s">
        <v>380</v>
      </c>
      <c r="F15" s="50" t="s">
        <v>10</v>
      </c>
      <c r="G15" s="52">
        <v>3222102</v>
      </c>
      <c r="H15" s="4" t="s">
        <v>17</v>
      </c>
      <c r="I15" s="7">
        <f>SUM(I16:I34)</f>
        <v>145100</v>
      </c>
      <c r="J15" s="7">
        <f t="shared" ref="J15:K15" si="5">SUM(J16:J34)</f>
        <v>152355</v>
      </c>
      <c r="K15" s="7">
        <f t="shared" si="5"/>
        <v>152355</v>
      </c>
      <c r="L15" s="5" t="s">
        <v>212</v>
      </c>
      <c r="M15" s="53" t="s">
        <v>241</v>
      </c>
    </row>
    <row r="16" spans="1:13" ht="35.1" customHeight="1" x14ac:dyDescent="0.2">
      <c r="A16" s="35"/>
      <c r="B16" s="36"/>
      <c r="C16" s="36"/>
      <c r="D16" s="36"/>
      <c r="E16" s="36"/>
      <c r="F16" s="36"/>
      <c r="G16" s="38"/>
      <c r="H16" s="40" t="s">
        <v>18</v>
      </c>
      <c r="I16" s="17">
        <v>20000</v>
      </c>
      <c r="J16" s="17">
        <f t="shared" ref="J16:J34" si="6">I16*1.05</f>
        <v>21000</v>
      </c>
      <c r="K16" s="12">
        <f t="shared" ref="K16:K34" si="7">I16*1.05</f>
        <v>21000</v>
      </c>
      <c r="L16" s="14"/>
      <c r="M16" s="54"/>
    </row>
    <row r="17" spans="1:13" ht="35.1" customHeight="1" x14ac:dyDescent="0.2">
      <c r="A17" s="35"/>
      <c r="B17" s="36"/>
      <c r="C17" s="36"/>
      <c r="D17" s="36"/>
      <c r="E17" s="36"/>
      <c r="F17" s="36"/>
      <c r="G17" s="38"/>
      <c r="H17" s="40" t="s">
        <v>19</v>
      </c>
      <c r="I17" s="17">
        <v>1000</v>
      </c>
      <c r="J17" s="17">
        <f t="shared" si="6"/>
        <v>1050</v>
      </c>
      <c r="K17" s="12">
        <f t="shared" si="7"/>
        <v>1050</v>
      </c>
      <c r="L17" s="14"/>
      <c r="M17" s="54"/>
    </row>
    <row r="18" spans="1:13" ht="35.1" customHeight="1" x14ac:dyDescent="0.2">
      <c r="A18" s="35"/>
      <c r="B18" s="36"/>
      <c r="C18" s="36"/>
      <c r="D18" s="36"/>
      <c r="E18" s="36"/>
      <c r="F18" s="36"/>
      <c r="G18" s="38"/>
      <c r="H18" s="40" t="s">
        <v>20</v>
      </c>
      <c r="I18" s="17">
        <v>9000</v>
      </c>
      <c r="J18" s="17">
        <f t="shared" si="6"/>
        <v>9450</v>
      </c>
      <c r="K18" s="12">
        <f t="shared" si="7"/>
        <v>9450</v>
      </c>
      <c r="L18" s="14"/>
      <c r="M18" s="54"/>
    </row>
    <row r="19" spans="1:13" ht="35.1" customHeight="1" x14ac:dyDescent="0.2">
      <c r="A19" s="35"/>
      <c r="B19" s="36"/>
      <c r="C19" s="36"/>
      <c r="D19" s="36"/>
      <c r="E19" s="36"/>
      <c r="F19" s="36"/>
      <c r="G19" s="38"/>
      <c r="H19" s="40" t="s">
        <v>21</v>
      </c>
      <c r="I19" s="17">
        <v>20000</v>
      </c>
      <c r="J19" s="17">
        <f t="shared" si="6"/>
        <v>21000</v>
      </c>
      <c r="K19" s="12">
        <f t="shared" si="7"/>
        <v>21000</v>
      </c>
      <c r="L19" s="14"/>
      <c r="M19" s="54"/>
    </row>
    <row r="20" spans="1:13" ht="35.1" customHeight="1" x14ac:dyDescent="0.2">
      <c r="A20" s="35"/>
      <c r="B20" s="36"/>
      <c r="C20" s="36"/>
      <c r="D20" s="36"/>
      <c r="E20" s="36"/>
      <c r="F20" s="36"/>
      <c r="G20" s="38"/>
      <c r="H20" s="40" t="s">
        <v>22</v>
      </c>
      <c r="I20" s="17">
        <v>22000</v>
      </c>
      <c r="J20" s="17">
        <f t="shared" si="6"/>
        <v>23100</v>
      </c>
      <c r="K20" s="12">
        <f t="shared" si="7"/>
        <v>23100</v>
      </c>
      <c r="L20" s="14"/>
      <c r="M20" s="54"/>
    </row>
    <row r="21" spans="1:13" ht="35.1" customHeight="1" x14ac:dyDescent="0.2">
      <c r="A21" s="35"/>
      <c r="B21" s="36"/>
      <c r="C21" s="36"/>
      <c r="D21" s="36"/>
      <c r="E21" s="36"/>
      <c r="F21" s="36"/>
      <c r="G21" s="38"/>
      <c r="H21" s="40" t="s">
        <v>23</v>
      </c>
      <c r="I21" s="17">
        <v>17000</v>
      </c>
      <c r="J21" s="17">
        <f t="shared" si="6"/>
        <v>17850</v>
      </c>
      <c r="K21" s="12">
        <f t="shared" si="7"/>
        <v>17850</v>
      </c>
      <c r="L21" s="14"/>
      <c r="M21" s="54"/>
    </row>
    <row r="22" spans="1:13" ht="35.1" customHeight="1" x14ac:dyDescent="0.2">
      <c r="A22" s="35"/>
      <c r="B22" s="36"/>
      <c r="C22" s="36"/>
      <c r="D22" s="36"/>
      <c r="E22" s="36"/>
      <c r="F22" s="36"/>
      <c r="G22" s="38"/>
      <c r="H22" s="40" t="s">
        <v>24</v>
      </c>
      <c r="I22" s="17">
        <v>1500</v>
      </c>
      <c r="J22" s="17">
        <f t="shared" si="6"/>
        <v>1575</v>
      </c>
      <c r="K22" s="12">
        <f t="shared" si="7"/>
        <v>1575</v>
      </c>
      <c r="L22" s="14"/>
      <c r="M22" s="54"/>
    </row>
    <row r="23" spans="1:13" ht="35.1" customHeight="1" x14ac:dyDescent="0.2">
      <c r="A23" s="35"/>
      <c r="B23" s="36"/>
      <c r="C23" s="36"/>
      <c r="D23" s="36"/>
      <c r="E23" s="36"/>
      <c r="F23" s="36"/>
      <c r="G23" s="38"/>
      <c r="H23" s="40" t="s">
        <v>179</v>
      </c>
      <c r="I23" s="17">
        <v>3800</v>
      </c>
      <c r="J23" s="17">
        <f t="shared" si="6"/>
        <v>3990</v>
      </c>
      <c r="K23" s="12">
        <f t="shared" si="7"/>
        <v>3990</v>
      </c>
      <c r="L23" s="14"/>
      <c r="M23" s="54"/>
    </row>
    <row r="24" spans="1:13" ht="35.1" customHeight="1" x14ac:dyDescent="0.2">
      <c r="A24" s="35"/>
      <c r="B24" s="36"/>
      <c r="C24" s="36"/>
      <c r="D24" s="36"/>
      <c r="E24" s="36"/>
      <c r="F24" s="36"/>
      <c r="G24" s="38"/>
      <c r="H24" s="40" t="s">
        <v>25</v>
      </c>
      <c r="I24" s="17">
        <v>12000</v>
      </c>
      <c r="J24" s="17">
        <f t="shared" si="6"/>
        <v>12600</v>
      </c>
      <c r="K24" s="12">
        <f t="shared" si="7"/>
        <v>12600</v>
      </c>
      <c r="L24" s="14"/>
      <c r="M24" s="54"/>
    </row>
    <row r="25" spans="1:13" ht="35.1" customHeight="1" x14ac:dyDescent="0.2">
      <c r="A25" s="35"/>
      <c r="B25" s="36"/>
      <c r="C25" s="36"/>
      <c r="D25" s="36"/>
      <c r="E25" s="36"/>
      <c r="F25" s="36"/>
      <c r="G25" s="38"/>
      <c r="H25" s="40" t="s">
        <v>26</v>
      </c>
      <c r="I25" s="17">
        <v>6100</v>
      </c>
      <c r="J25" s="17">
        <f t="shared" si="6"/>
        <v>6405</v>
      </c>
      <c r="K25" s="12">
        <f t="shared" si="7"/>
        <v>6405</v>
      </c>
      <c r="L25" s="14"/>
      <c r="M25" s="54"/>
    </row>
    <row r="26" spans="1:13" ht="35.1" customHeight="1" x14ac:dyDescent="0.2">
      <c r="A26" s="35"/>
      <c r="B26" s="36"/>
      <c r="C26" s="36"/>
      <c r="D26" s="36"/>
      <c r="E26" s="36"/>
      <c r="F26" s="36"/>
      <c r="G26" s="38"/>
      <c r="H26" s="40" t="s">
        <v>181</v>
      </c>
      <c r="I26" s="17">
        <v>5400</v>
      </c>
      <c r="J26" s="17">
        <f t="shared" si="6"/>
        <v>5670</v>
      </c>
      <c r="K26" s="12">
        <f t="shared" si="7"/>
        <v>5670</v>
      </c>
      <c r="L26" s="14"/>
      <c r="M26" s="54"/>
    </row>
    <row r="27" spans="1:13" ht="35.1" customHeight="1" x14ac:dyDescent="0.2">
      <c r="A27" s="35"/>
      <c r="B27" s="36"/>
      <c r="C27" s="36"/>
      <c r="D27" s="36"/>
      <c r="E27" s="36"/>
      <c r="F27" s="36"/>
      <c r="G27" s="38"/>
      <c r="H27" s="40" t="s">
        <v>180</v>
      </c>
      <c r="I27" s="17">
        <v>1000</v>
      </c>
      <c r="J27" s="17">
        <f t="shared" si="6"/>
        <v>1050</v>
      </c>
      <c r="K27" s="12">
        <f t="shared" si="7"/>
        <v>1050</v>
      </c>
      <c r="L27" s="14"/>
      <c r="M27" s="54"/>
    </row>
    <row r="28" spans="1:13" ht="35.1" customHeight="1" x14ac:dyDescent="0.2">
      <c r="A28" s="35"/>
      <c r="B28" s="36"/>
      <c r="C28" s="36"/>
      <c r="D28" s="36"/>
      <c r="E28" s="36"/>
      <c r="F28" s="36"/>
      <c r="G28" s="38"/>
      <c r="H28" s="40" t="s">
        <v>27</v>
      </c>
      <c r="I28" s="17">
        <v>20000</v>
      </c>
      <c r="J28" s="17">
        <f t="shared" si="6"/>
        <v>21000</v>
      </c>
      <c r="K28" s="12">
        <f t="shared" si="7"/>
        <v>21000</v>
      </c>
      <c r="L28" s="14"/>
      <c r="M28" s="54"/>
    </row>
    <row r="29" spans="1:13" ht="35.1" customHeight="1" x14ac:dyDescent="0.2">
      <c r="A29" s="35"/>
      <c r="B29" s="36"/>
      <c r="C29" s="36"/>
      <c r="D29" s="36"/>
      <c r="E29" s="36"/>
      <c r="F29" s="36"/>
      <c r="G29" s="38"/>
      <c r="H29" s="55" t="s">
        <v>28</v>
      </c>
      <c r="I29" s="17">
        <v>400</v>
      </c>
      <c r="J29" s="17">
        <f t="shared" si="6"/>
        <v>420</v>
      </c>
      <c r="K29" s="12">
        <f t="shared" si="7"/>
        <v>420</v>
      </c>
      <c r="L29" s="14"/>
      <c r="M29" s="54"/>
    </row>
    <row r="30" spans="1:13" ht="35.1" customHeight="1" x14ac:dyDescent="0.2">
      <c r="A30" s="35"/>
      <c r="B30" s="36"/>
      <c r="C30" s="36"/>
      <c r="D30" s="36"/>
      <c r="E30" s="36"/>
      <c r="F30" s="36"/>
      <c r="G30" s="38"/>
      <c r="H30" s="40" t="s">
        <v>29</v>
      </c>
      <c r="I30" s="17">
        <v>500</v>
      </c>
      <c r="J30" s="17">
        <f t="shared" si="6"/>
        <v>525</v>
      </c>
      <c r="K30" s="12">
        <f t="shared" si="7"/>
        <v>525</v>
      </c>
      <c r="L30" s="14"/>
      <c r="M30" s="54"/>
    </row>
    <row r="31" spans="1:13" ht="35.1" customHeight="1" x14ac:dyDescent="0.2">
      <c r="A31" s="35"/>
      <c r="B31" s="36"/>
      <c r="C31" s="36"/>
      <c r="D31" s="36"/>
      <c r="E31" s="36"/>
      <c r="F31" s="36"/>
      <c r="G31" s="38"/>
      <c r="H31" s="40" t="s">
        <v>30</v>
      </c>
      <c r="I31" s="17">
        <v>600</v>
      </c>
      <c r="J31" s="17">
        <f t="shared" si="6"/>
        <v>630</v>
      </c>
      <c r="K31" s="12">
        <f t="shared" si="7"/>
        <v>630</v>
      </c>
      <c r="L31" s="14"/>
      <c r="M31" s="54"/>
    </row>
    <row r="32" spans="1:13" ht="35.1" customHeight="1" x14ac:dyDescent="0.2">
      <c r="A32" s="35"/>
      <c r="B32" s="36"/>
      <c r="C32" s="36"/>
      <c r="D32" s="36"/>
      <c r="E32" s="36"/>
      <c r="F32" s="36"/>
      <c r="G32" s="38"/>
      <c r="H32" s="40" t="s">
        <v>31</v>
      </c>
      <c r="I32" s="17">
        <v>900</v>
      </c>
      <c r="J32" s="17">
        <f t="shared" si="6"/>
        <v>945</v>
      </c>
      <c r="K32" s="12">
        <f t="shared" si="7"/>
        <v>945</v>
      </c>
      <c r="L32" s="14"/>
      <c r="M32" s="54"/>
    </row>
    <row r="33" spans="1:13" ht="35.1" customHeight="1" x14ac:dyDescent="0.2">
      <c r="A33" s="35"/>
      <c r="B33" s="36"/>
      <c r="C33" s="36"/>
      <c r="D33" s="36"/>
      <c r="E33" s="36"/>
      <c r="F33" s="36"/>
      <c r="G33" s="38"/>
      <c r="H33" s="15" t="s">
        <v>242</v>
      </c>
      <c r="I33" s="17">
        <v>1100</v>
      </c>
      <c r="J33" s="17">
        <f t="shared" si="6"/>
        <v>1155</v>
      </c>
      <c r="K33" s="12">
        <f t="shared" si="7"/>
        <v>1155</v>
      </c>
      <c r="L33" s="14"/>
      <c r="M33" s="54"/>
    </row>
    <row r="34" spans="1:13" ht="35.1" customHeight="1" x14ac:dyDescent="0.2">
      <c r="A34" s="35"/>
      <c r="B34" s="36"/>
      <c r="C34" s="36"/>
      <c r="D34" s="36"/>
      <c r="E34" s="36"/>
      <c r="F34" s="36"/>
      <c r="G34" s="38"/>
      <c r="H34" s="15" t="s">
        <v>243</v>
      </c>
      <c r="I34" s="17">
        <v>2800</v>
      </c>
      <c r="J34" s="17">
        <f t="shared" si="6"/>
        <v>2940</v>
      </c>
      <c r="K34" s="12">
        <f t="shared" si="7"/>
        <v>2940</v>
      </c>
      <c r="L34" s="14"/>
      <c r="M34" s="54"/>
    </row>
    <row r="35" spans="1:13" s="57" customFormat="1" ht="35.1" customHeight="1" x14ac:dyDescent="0.2">
      <c r="A35" s="6"/>
      <c r="B35" s="50" t="s">
        <v>143</v>
      </c>
      <c r="C35" s="50" t="s">
        <v>8</v>
      </c>
      <c r="D35" s="50" t="s">
        <v>131</v>
      </c>
      <c r="E35" s="50" t="s">
        <v>381</v>
      </c>
      <c r="F35" s="50" t="s">
        <v>13</v>
      </c>
      <c r="G35" s="52">
        <v>3222103</v>
      </c>
      <c r="H35" s="3" t="s">
        <v>270</v>
      </c>
      <c r="I35" s="7">
        <f>SUM(I36:I40)</f>
        <v>112000</v>
      </c>
      <c r="J35" s="7">
        <f t="shared" ref="J35" si="8">SUM(J36:J40)</f>
        <v>140000</v>
      </c>
      <c r="K35" s="7">
        <f>SUM(K36:K40)</f>
        <v>56000</v>
      </c>
      <c r="L35" s="5" t="s">
        <v>212</v>
      </c>
      <c r="M35" s="56" t="s">
        <v>241</v>
      </c>
    </row>
    <row r="36" spans="1:13" ht="35.1" customHeight="1" x14ac:dyDescent="0.2">
      <c r="A36" s="35"/>
      <c r="B36" s="36"/>
      <c r="C36" s="36"/>
      <c r="D36" s="36"/>
      <c r="E36" s="36"/>
      <c r="F36" s="36"/>
      <c r="G36" s="38"/>
      <c r="H36" s="40" t="s">
        <v>32</v>
      </c>
      <c r="I36" s="17">
        <v>30000</v>
      </c>
      <c r="J36" s="17">
        <f>I36*1.25</f>
        <v>37500</v>
      </c>
      <c r="K36" s="17">
        <f>I36/2</f>
        <v>15000</v>
      </c>
      <c r="L36" s="14"/>
      <c r="M36" s="58"/>
    </row>
    <row r="37" spans="1:13" ht="35.1" customHeight="1" x14ac:dyDescent="0.2">
      <c r="A37" s="35"/>
      <c r="B37" s="36"/>
      <c r="C37" s="36"/>
      <c r="D37" s="36"/>
      <c r="E37" s="36"/>
      <c r="F37" s="36"/>
      <c r="G37" s="38"/>
      <c r="H37" s="40" t="s">
        <v>33</v>
      </c>
      <c r="I37" s="17">
        <v>10000</v>
      </c>
      <c r="J37" s="17">
        <f>I37*1.25</f>
        <v>12500</v>
      </c>
      <c r="K37" s="17">
        <f>I37/2</f>
        <v>5000</v>
      </c>
      <c r="L37" s="14"/>
      <c r="M37" s="54"/>
    </row>
    <row r="38" spans="1:13" ht="35.1" customHeight="1" x14ac:dyDescent="0.2">
      <c r="A38" s="35"/>
      <c r="B38" s="36"/>
      <c r="C38" s="36"/>
      <c r="D38" s="36"/>
      <c r="E38" s="36"/>
      <c r="F38" s="36"/>
      <c r="G38" s="38"/>
      <c r="H38" s="40" t="s">
        <v>34</v>
      </c>
      <c r="I38" s="17">
        <v>50000</v>
      </c>
      <c r="J38" s="17">
        <f>I38*1.25</f>
        <v>62500</v>
      </c>
      <c r="K38" s="17">
        <f>I38/2</f>
        <v>25000</v>
      </c>
      <c r="L38" s="14"/>
      <c r="M38" s="54"/>
    </row>
    <row r="39" spans="1:13" ht="35.1" customHeight="1" x14ac:dyDescent="0.2">
      <c r="A39" s="35"/>
      <c r="B39" s="36"/>
      <c r="C39" s="36"/>
      <c r="D39" s="36"/>
      <c r="E39" s="36"/>
      <c r="F39" s="36"/>
      <c r="G39" s="38"/>
      <c r="H39" s="40" t="s">
        <v>35</v>
      </c>
      <c r="I39" s="17">
        <v>12000</v>
      </c>
      <c r="J39" s="17">
        <f>I39*1.25</f>
        <v>15000</v>
      </c>
      <c r="K39" s="17">
        <f>I39/2</f>
        <v>6000</v>
      </c>
      <c r="L39" s="14"/>
      <c r="M39" s="54"/>
    </row>
    <row r="40" spans="1:13" ht="35.1" customHeight="1" x14ac:dyDescent="0.2">
      <c r="A40" s="59"/>
      <c r="B40" s="60"/>
      <c r="C40" s="60"/>
      <c r="D40" s="60"/>
      <c r="E40" s="60"/>
      <c r="F40" s="60"/>
      <c r="G40" s="61"/>
      <c r="H40" s="40" t="s">
        <v>285</v>
      </c>
      <c r="I40" s="17">
        <v>10000</v>
      </c>
      <c r="J40" s="17">
        <f>I40*1.25</f>
        <v>12500</v>
      </c>
      <c r="K40" s="17">
        <f>I40/2</f>
        <v>5000</v>
      </c>
      <c r="L40" s="1"/>
      <c r="M40" s="2"/>
    </row>
    <row r="41" spans="1:13" s="57" customFormat="1" ht="35.1" customHeight="1" x14ac:dyDescent="0.2">
      <c r="A41" s="6"/>
      <c r="B41" s="50" t="s">
        <v>144</v>
      </c>
      <c r="C41" s="50" t="s">
        <v>8</v>
      </c>
      <c r="D41" s="50" t="s">
        <v>9</v>
      </c>
      <c r="E41" s="51" t="s">
        <v>381</v>
      </c>
      <c r="F41" s="50" t="s">
        <v>10</v>
      </c>
      <c r="G41" s="52">
        <v>3222141</v>
      </c>
      <c r="H41" s="3" t="s">
        <v>271</v>
      </c>
      <c r="I41" s="7">
        <f>SUM(I42:I53)</f>
        <v>66000</v>
      </c>
      <c r="J41" s="7">
        <f t="shared" ref="J41:K41" si="9">SUM(J42:J53)</f>
        <v>82500</v>
      </c>
      <c r="K41" s="7">
        <f t="shared" si="9"/>
        <v>66000</v>
      </c>
      <c r="L41" s="5" t="s">
        <v>212</v>
      </c>
      <c r="M41" s="53" t="s">
        <v>241</v>
      </c>
    </row>
    <row r="42" spans="1:13" ht="35.1" customHeight="1" x14ac:dyDescent="0.2">
      <c r="A42" s="35"/>
      <c r="B42" s="36"/>
      <c r="C42" s="36"/>
      <c r="D42" s="36"/>
      <c r="E42" s="36"/>
      <c r="F42" s="36"/>
      <c r="G42" s="38"/>
      <c r="H42" s="40" t="s">
        <v>309</v>
      </c>
      <c r="I42" s="17">
        <v>2000</v>
      </c>
      <c r="J42" s="17">
        <f t="shared" ref="J42:J53" si="10">I42*1.25</f>
        <v>2500</v>
      </c>
      <c r="K42" s="17">
        <f t="shared" ref="K42:K53" si="11">I42</f>
        <v>2000</v>
      </c>
      <c r="L42" s="14"/>
      <c r="M42" s="54"/>
    </row>
    <row r="43" spans="1:13" ht="35.1" customHeight="1" x14ac:dyDescent="0.2">
      <c r="A43" s="35"/>
      <c r="B43" s="36"/>
      <c r="C43" s="36"/>
      <c r="D43" s="36"/>
      <c r="E43" s="36"/>
      <c r="F43" s="36"/>
      <c r="G43" s="38"/>
      <c r="H43" s="40" t="s">
        <v>310</v>
      </c>
      <c r="I43" s="17">
        <v>15000</v>
      </c>
      <c r="J43" s="17">
        <f t="shared" si="10"/>
        <v>18750</v>
      </c>
      <c r="K43" s="17">
        <f t="shared" si="11"/>
        <v>15000</v>
      </c>
      <c r="L43" s="14"/>
      <c r="M43" s="54"/>
    </row>
    <row r="44" spans="1:13" ht="35.1" customHeight="1" x14ac:dyDescent="0.2">
      <c r="A44" s="35"/>
      <c r="B44" s="36"/>
      <c r="C44" s="36"/>
      <c r="D44" s="36"/>
      <c r="E44" s="36"/>
      <c r="F44" s="36"/>
      <c r="G44" s="38"/>
      <c r="H44" s="40" t="s">
        <v>36</v>
      </c>
      <c r="I44" s="17">
        <v>700</v>
      </c>
      <c r="J44" s="17">
        <f t="shared" si="10"/>
        <v>875</v>
      </c>
      <c r="K44" s="17">
        <f t="shared" si="11"/>
        <v>700</v>
      </c>
      <c r="L44" s="14"/>
      <c r="M44" s="54"/>
    </row>
    <row r="45" spans="1:13" ht="35.1" customHeight="1" x14ac:dyDescent="0.2">
      <c r="A45" s="35"/>
      <c r="B45" s="36"/>
      <c r="C45" s="36"/>
      <c r="D45" s="36"/>
      <c r="E45" s="36"/>
      <c r="F45" s="36"/>
      <c r="G45" s="38"/>
      <c r="H45" s="40" t="s">
        <v>37</v>
      </c>
      <c r="I45" s="17">
        <v>3000</v>
      </c>
      <c r="J45" s="17">
        <f t="shared" si="10"/>
        <v>3750</v>
      </c>
      <c r="K45" s="17">
        <f t="shared" si="11"/>
        <v>3000</v>
      </c>
      <c r="L45" s="14"/>
      <c r="M45" s="54"/>
    </row>
    <row r="46" spans="1:13" ht="35.1" customHeight="1" x14ac:dyDescent="0.2">
      <c r="A46" s="35"/>
      <c r="B46" s="36"/>
      <c r="C46" s="36"/>
      <c r="D46" s="36"/>
      <c r="E46" s="36"/>
      <c r="F46" s="36"/>
      <c r="G46" s="38"/>
      <c r="H46" s="40" t="s">
        <v>38</v>
      </c>
      <c r="I46" s="17">
        <v>6000</v>
      </c>
      <c r="J46" s="17">
        <f t="shared" si="10"/>
        <v>7500</v>
      </c>
      <c r="K46" s="17">
        <f t="shared" si="11"/>
        <v>6000</v>
      </c>
      <c r="L46" s="14"/>
      <c r="M46" s="54"/>
    </row>
    <row r="47" spans="1:13" ht="35.1" customHeight="1" x14ac:dyDescent="0.2">
      <c r="A47" s="35"/>
      <c r="B47" s="36"/>
      <c r="C47" s="36"/>
      <c r="D47" s="36"/>
      <c r="E47" s="36"/>
      <c r="F47" s="36"/>
      <c r="G47" s="38"/>
      <c r="H47" s="40" t="s">
        <v>39</v>
      </c>
      <c r="I47" s="17">
        <v>1000</v>
      </c>
      <c r="J47" s="17">
        <f t="shared" si="10"/>
        <v>1250</v>
      </c>
      <c r="K47" s="17">
        <f t="shared" si="11"/>
        <v>1000</v>
      </c>
      <c r="L47" s="14"/>
      <c r="M47" s="54"/>
    </row>
    <row r="48" spans="1:13" ht="35.1" customHeight="1" x14ac:dyDescent="0.2">
      <c r="A48" s="35"/>
      <c r="B48" s="36"/>
      <c r="C48" s="36"/>
      <c r="D48" s="36"/>
      <c r="E48" s="36"/>
      <c r="F48" s="36"/>
      <c r="G48" s="38"/>
      <c r="H48" s="40" t="s">
        <v>40</v>
      </c>
      <c r="I48" s="17">
        <v>3300</v>
      </c>
      <c r="J48" s="17">
        <f t="shared" si="10"/>
        <v>4125</v>
      </c>
      <c r="K48" s="17">
        <f t="shared" si="11"/>
        <v>3300</v>
      </c>
      <c r="L48" s="14"/>
      <c r="M48" s="54"/>
    </row>
    <row r="49" spans="1:13" ht="35.1" customHeight="1" x14ac:dyDescent="0.2">
      <c r="A49" s="35"/>
      <c r="B49" s="36"/>
      <c r="C49" s="36"/>
      <c r="D49" s="36"/>
      <c r="E49" s="36"/>
      <c r="F49" s="36"/>
      <c r="G49" s="38"/>
      <c r="H49" s="40" t="s">
        <v>311</v>
      </c>
      <c r="I49" s="17">
        <v>5000</v>
      </c>
      <c r="J49" s="17">
        <f t="shared" si="10"/>
        <v>6250</v>
      </c>
      <c r="K49" s="17">
        <f t="shared" si="11"/>
        <v>5000</v>
      </c>
      <c r="L49" s="14"/>
      <c r="M49" s="54"/>
    </row>
    <row r="50" spans="1:13" ht="35.1" customHeight="1" x14ac:dyDescent="0.2">
      <c r="A50" s="35"/>
      <c r="B50" s="36"/>
      <c r="C50" s="36"/>
      <c r="D50" s="36"/>
      <c r="E50" s="36"/>
      <c r="F50" s="36"/>
      <c r="G50" s="38"/>
      <c r="H50" s="40" t="s">
        <v>319</v>
      </c>
      <c r="I50" s="17">
        <v>6500</v>
      </c>
      <c r="J50" s="17">
        <f t="shared" si="10"/>
        <v>8125</v>
      </c>
      <c r="K50" s="17">
        <f t="shared" si="11"/>
        <v>6500</v>
      </c>
      <c r="L50" s="14"/>
      <c r="M50" s="54"/>
    </row>
    <row r="51" spans="1:13" ht="35.1" customHeight="1" x14ac:dyDescent="0.2">
      <c r="A51" s="35"/>
      <c r="B51" s="36"/>
      <c r="C51" s="36"/>
      <c r="D51" s="36"/>
      <c r="E51" s="36"/>
      <c r="F51" s="36"/>
      <c r="G51" s="38"/>
      <c r="H51" s="40" t="s">
        <v>227</v>
      </c>
      <c r="I51" s="17">
        <v>11000</v>
      </c>
      <c r="J51" s="17">
        <f t="shared" si="10"/>
        <v>13750</v>
      </c>
      <c r="K51" s="17">
        <f t="shared" si="11"/>
        <v>11000</v>
      </c>
      <c r="L51" s="14"/>
      <c r="M51" s="54"/>
    </row>
    <row r="52" spans="1:13" ht="35.1" customHeight="1" x14ac:dyDescent="0.2">
      <c r="A52" s="35"/>
      <c r="B52" s="36"/>
      <c r="C52" s="36"/>
      <c r="D52" s="36"/>
      <c r="E52" s="36"/>
      <c r="F52" s="36"/>
      <c r="G52" s="38"/>
      <c r="H52" s="40" t="s">
        <v>134</v>
      </c>
      <c r="I52" s="17">
        <v>6500</v>
      </c>
      <c r="J52" s="17">
        <f t="shared" si="10"/>
        <v>8125</v>
      </c>
      <c r="K52" s="17">
        <f t="shared" si="11"/>
        <v>6500</v>
      </c>
      <c r="L52" s="14"/>
      <c r="M52" s="54"/>
    </row>
    <row r="53" spans="1:13" ht="35.1" customHeight="1" x14ac:dyDescent="0.2">
      <c r="A53" s="35"/>
      <c r="B53" s="36"/>
      <c r="C53" s="36"/>
      <c r="D53" s="36"/>
      <c r="E53" s="36"/>
      <c r="F53" s="36"/>
      <c r="G53" s="38"/>
      <c r="H53" s="40" t="s">
        <v>195</v>
      </c>
      <c r="I53" s="17">
        <v>6000</v>
      </c>
      <c r="J53" s="17">
        <f t="shared" si="10"/>
        <v>7500</v>
      </c>
      <c r="K53" s="17">
        <f t="shared" si="11"/>
        <v>6000</v>
      </c>
      <c r="L53" s="14"/>
      <c r="M53" s="54"/>
    </row>
    <row r="54" spans="1:13" ht="35.1" customHeight="1" x14ac:dyDescent="0.2">
      <c r="A54" s="6"/>
      <c r="B54" s="50" t="s">
        <v>145</v>
      </c>
      <c r="C54" s="50" t="s">
        <v>7</v>
      </c>
      <c r="D54" s="50"/>
      <c r="E54" s="50"/>
      <c r="F54" s="50"/>
      <c r="G54" s="52">
        <v>3222104</v>
      </c>
      <c r="H54" s="3" t="s">
        <v>216</v>
      </c>
      <c r="I54" s="7">
        <f>SUM(I55:I56)</f>
        <v>26000</v>
      </c>
      <c r="J54" s="7">
        <f t="shared" ref="J54:K54" si="12">SUM(J55:J56)</f>
        <v>32500</v>
      </c>
      <c r="K54" s="7">
        <f t="shared" si="12"/>
        <v>32500</v>
      </c>
      <c r="L54" s="5" t="s">
        <v>212</v>
      </c>
      <c r="M54" s="53"/>
    </row>
    <row r="55" spans="1:13" ht="35.1" customHeight="1" x14ac:dyDescent="0.2">
      <c r="A55" s="59"/>
      <c r="B55" s="60"/>
      <c r="C55" s="60"/>
      <c r="D55" s="60"/>
      <c r="E55" s="60"/>
      <c r="F55" s="60"/>
      <c r="G55" s="61"/>
      <c r="H55" s="15" t="s">
        <v>183</v>
      </c>
      <c r="I55" s="12">
        <v>22000</v>
      </c>
      <c r="J55" s="12">
        <f>I55*1.25</f>
        <v>27500</v>
      </c>
      <c r="K55" s="12">
        <f>I55*1.25</f>
        <v>27500</v>
      </c>
      <c r="L55" s="1"/>
      <c r="M55" s="2"/>
    </row>
    <row r="56" spans="1:13" ht="35.1" customHeight="1" x14ac:dyDescent="0.2">
      <c r="A56" s="35"/>
      <c r="B56" s="36"/>
      <c r="C56" s="36"/>
      <c r="D56" s="36"/>
      <c r="E56" s="36"/>
      <c r="F56" s="36"/>
      <c r="G56" s="38"/>
      <c r="H56" s="40" t="s">
        <v>184</v>
      </c>
      <c r="I56" s="12">
        <v>4000</v>
      </c>
      <c r="J56" s="12">
        <f>I56*1.25</f>
        <v>5000</v>
      </c>
      <c r="K56" s="12">
        <f>I56*1.25</f>
        <v>5000</v>
      </c>
      <c r="L56" s="1"/>
      <c r="M56" s="54"/>
    </row>
    <row r="57" spans="1:13" ht="35.1" customHeight="1" x14ac:dyDescent="0.2">
      <c r="A57" s="6"/>
      <c r="B57" s="50" t="s">
        <v>366</v>
      </c>
      <c r="C57" s="50" t="s">
        <v>8</v>
      </c>
      <c r="D57" s="50" t="s">
        <v>9</v>
      </c>
      <c r="E57" s="51" t="s">
        <v>381</v>
      </c>
      <c r="F57" s="50" t="s">
        <v>10</v>
      </c>
      <c r="G57" s="52">
        <v>3222105</v>
      </c>
      <c r="H57" s="3" t="s">
        <v>41</v>
      </c>
      <c r="I57" s="7">
        <f>SUM(I58:I69)</f>
        <v>133200</v>
      </c>
      <c r="J57" s="7">
        <f t="shared" ref="J57:K57" si="13">SUM(J58:J69)</f>
        <v>166500</v>
      </c>
      <c r="K57" s="7">
        <f t="shared" si="13"/>
        <v>166500</v>
      </c>
      <c r="L57" s="5" t="s">
        <v>212</v>
      </c>
      <c r="M57" s="53" t="s">
        <v>241</v>
      </c>
    </row>
    <row r="58" spans="1:13" ht="35.1" customHeight="1" x14ac:dyDescent="0.2">
      <c r="A58" s="35"/>
      <c r="B58" s="60"/>
      <c r="C58" s="36"/>
      <c r="D58" s="36"/>
      <c r="E58" s="36"/>
      <c r="F58" s="36"/>
      <c r="G58" s="38"/>
      <c r="H58" s="40" t="s">
        <v>42</v>
      </c>
      <c r="I58" s="17">
        <v>7000</v>
      </c>
      <c r="J58" s="17">
        <f t="shared" ref="J58:J69" si="14">I58*1.25</f>
        <v>8750</v>
      </c>
      <c r="K58" s="17">
        <f t="shared" ref="K58:K69" si="15">I58*1.25</f>
        <v>8750</v>
      </c>
      <c r="L58" s="14"/>
      <c r="M58" s="54"/>
    </row>
    <row r="59" spans="1:13" ht="35.1" customHeight="1" x14ac:dyDescent="0.2">
      <c r="A59" s="35"/>
      <c r="B59" s="36"/>
      <c r="C59" s="36"/>
      <c r="D59" s="36"/>
      <c r="E59" s="36"/>
      <c r="F59" s="36"/>
      <c r="G59" s="38"/>
      <c r="H59" s="40" t="s">
        <v>43</v>
      </c>
      <c r="I59" s="17">
        <v>18000</v>
      </c>
      <c r="J59" s="17">
        <f t="shared" si="14"/>
        <v>22500</v>
      </c>
      <c r="K59" s="17">
        <f t="shared" si="15"/>
        <v>22500</v>
      </c>
      <c r="L59" s="14"/>
      <c r="M59" s="54"/>
    </row>
    <row r="60" spans="1:13" ht="35.1" customHeight="1" x14ac:dyDescent="0.2">
      <c r="A60" s="35"/>
      <c r="B60" s="36"/>
      <c r="C60" s="36"/>
      <c r="D60" s="36"/>
      <c r="E60" s="36"/>
      <c r="F60" s="36"/>
      <c r="G60" s="38"/>
      <c r="H60" s="40" t="s">
        <v>44</v>
      </c>
      <c r="I60" s="17">
        <v>4000</v>
      </c>
      <c r="J60" s="17">
        <f t="shared" si="14"/>
        <v>5000</v>
      </c>
      <c r="K60" s="17">
        <f t="shared" si="15"/>
        <v>5000</v>
      </c>
      <c r="L60" s="14"/>
      <c r="M60" s="54"/>
    </row>
    <row r="61" spans="1:13" ht="35.1" customHeight="1" x14ac:dyDescent="0.2">
      <c r="A61" s="35"/>
      <c r="B61" s="36"/>
      <c r="C61" s="36"/>
      <c r="D61" s="36"/>
      <c r="E61" s="36"/>
      <c r="F61" s="36"/>
      <c r="G61" s="38"/>
      <c r="H61" s="15" t="s">
        <v>45</v>
      </c>
      <c r="I61" s="12">
        <v>20000</v>
      </c>
      <c r="J61" s="17">
        <f t="shared" si="14"/>
        <v>25000</v>
      </c>
      <c r="K61" s="17">
        <f t="shared" si="15"/>
        <v>25000</v>
      </c>
      <c r="L61" s="14"/>
      <c r="M61" s="54"/>
    </row>
    <row r="62" spans="1:13" ht="35.1" customHeight="1" x14ac:dyDescent="0.2">
      <c r="A62" s="35"/>
      <c r="B62" s="36"/>
      <c r="C62" s="36"/>
      <c r="D62" s="36"/>
      <c r="E62" s="36"/>
      <c r="F62" s="36"/>
      <c r="G62" s="38"/>
      <c r="H62" s="40" t="s">
        <v>46</v>
      </c>
      <c r="I62" s="17">
        <v>9000</v>
      </c>
      <c r="J62" s="17">
        <f t="shared" si="14"/>
        <v>11250</v>
      </c>
      <c r="K62" s="17">
        <f t="shared" si="15"/>
        <v>11250</v>
      </c>
      <c r="L62" s="14"/>
      <c r="M62" s="54"/>
    </row>
    <row r="63" spans="1:13" ht="35.1" customHeight="1" x14ac:dyDescent="0.2">
      <c r="A63" s="35"/>
      <c r="B63" s="36"/>
      <c r="C63" s="36"/>
      <c r="D63" s="36"/>
      <c r="E63" s="36"/>
      <c r="F63" s="36"/>
      <c r="G63" s="38"/>
      <c r="H63" s="40" t="s">
        <v>47</v>
      </c>
      <c r="I63" s="17">
        <v>12000</v>
      </c>
      <c r="J63" s="17">
        <f t="shared" si="14"/>
        <v>15000</v>
      </c>
      <c r="K63" s="17">
        <f t="shared" si="15"/>
        <v>15000</v>
      </c>
      <c r="L63" s="14"/>
      <c r="M63" s="54"/>
    </row>
    <row r="64" spans="1:13" ht="35.1" customHeight="1" x14ac:dyDescent="0.2">
      <c r="A64" s="35"/>
      <c r="B64" s="36"/>
      <c r="C64" s="36"/>
      <c r="D64" s="36"/>
      <c r="E64" s="36"/>
      <c r="F64" s="36"/>
      <c r="G64" s="38"/>
      <c r="H64" s="40" t="s">
        <v>48</v>
      </c>
      <c r="I64" s="17">
        <v>9000</v>
      </c>
      <c r="J64" s="17">
        <f t="shared" si="14"/>
        <v>11250</v>
      </c>
      <c r="K64" s="17">
        <f t="shared" si="15"/>
        <v>11250</v>
      </c>
      <c r="L64" s="14"/>
      <c r="M64" s="54"/>
    </row>
    <row r="65" spans="1:13" ht="35.1" customHeight="1" x14ac:dyDescent="0.2">
      <c r="A65" s="35"/>
      <c r="B65" s="36"/>
      <c r="C65" s="36"/>
      <c r="D65" s="36"/>
      <c r="E65" s="36"/>
      <c r="F65" s="36"/>
      <c r="G65" s="38"/>
      <c r="H65" s="40" t="s">
        <v>49</v>
      </c>
      <c r="I65" s="17">
        <v>3500</v>
      </c>
      <c r="J65" s="17">
        <f t="shared" si="14"/>
        <v>4375</v>
      </c>
      <c r="K65" s="17">
        <f t="shared" si="15"/>
        <v>4375</v>
      </c>
      <c r="L65" s="14"/>
      <c r="M65" s="54"/>
    </row>
    <row r="66" spans="1:13" ht="35.1" customHeight="1" x14ac:dyDescent="0.2">
      <c r="A66" s="35"/>
      <c r="B66" s="36"/>
      <c r="C66" s="36"/>
      <c r="D66" s="36"/>
      <c r="E66" s="36"/>
      <c r="F66" s="36"/>
      <c r="G66" s="38"/>
      <c r="H66" s="40" t="s">
        <v>146</v>
      </c>
      <c r="I66" s="17">
        <v>30000</v>
      </c>
      <c r="J66" s="17">
        <f t="shared" si="14"/>
        <v>37500</v>
      </c>
      <c r="K66" s="17">
        <f t="shared" si="15"/>
        <v>37500</v>
      </c>
      <c r="L66" s="14"/>
      <c r="M66" s="54"/>
    </row>
    <row r="67" spans="1:13" ht="35.1" customHeight="1" x14ac:dyDescent="0.2">
      <c r="A67" s="35"/>
      <c r="B67" s="36"/>
      <c r="C67" s="36"/>
      <c r="D67" s="36"/>
      <c r="E67" s="36"/>
      <c r="F67" s="36"/>
      <c r="G67" s="38"/>
      <c r="H67" s="40" t="s">
        <v>171</v>
      </c>
      <c r="I67" s="17">
        <v>15000</v>
      </c>
      <c r="J67" s="17">
        <f t="shared" si="14"/>
        <v>18750</v>
      </c>
      <c r="K67" s="17">
        <f t="shared" si="15"/>
        <v>18750</v>
      </c>
      <c r="L67" s="14"/>
      <c r="M67" s="54"/>
    </row>
    <row r="68" spans="1:13" ht="35.1" customHeight="1" x14ac:dyDescent="0.2">
      <c r="A68" s="35"/>
      <c r="B68" s="36"/>
      <c r="C68" s="36"/>
      <c r="D68" s="36"/>
      <c r="E68" s="36"/>
      <c r="F68" s="36"/>
      <c r="G68" s="38"/>
      <c r="H68" s="40" t="s">
        <v>312</v>
      </c>
      <c r="I68" s="17">
        <v>1200</v>
      </c>
      <c r="J68" s="17">
        <f t="shared" si="14"/>
        <v>1500</v>
      </c>
      <c r="K68" s="17">
        <f t="shared" si="15"/>
        <v>1500</v>
      </c>
      <c r="L68" s="14"/>
      <c r="M68" s="54"/>
    </row>
    <row r="69" spans="1:13" ht="35.1" customHeight="1" x14ac:dyDescent="0.2">
      <c r="A69" s="35"/>
      <c r="B69" s="36"/>
      <c r="C69" s="36"/>
      <c r="D69" s="36"/>
      <c r="E69" s="36"/>
      <c r="F69" s="36"/>
      <c r="G69" s="38"/>
      <c r="H69" s="40" t="s">
        <v>313</v>
      </c>
      <c r="I69" s="17">
        <v>4500</v>
      </c>
      <c r="J69" s="17">
        <f t="shared" si="14"/>
        <v>5625</v>
      </c>
      <c r="K69" s="17">
        <f t="shared" si="15"/>
        <v>5625</v>
      </c>
      <c r="L69" s="14"/>
      <c r="M69" s="54"/>
    </row>
    <row r="70" spans="1:13" ht="35.1" customHeight="1" x14ac:dyDescent="0.2">
      <c r="A70" s="6"/>
      <c r="B70" s="50" t="s">
        <v>145</v>
      </c>
      <c r="C70" s="50" t="s">
        <v>8</v>
      </c>
      <c r="D70" s="50" t="s">
        <v>9</v>
      </c>
      <c r="E70" s="51" t="s">
        <v>378</v>
      </c>
      <c r="F70" s="50" t="s">
        <v>10</v>
      </c>
      <c r="G70" s="52">
        <v>3222105</v>
      </c>
      <c r="H70" s="4" t="s">
        <v>50</v>
      </c>
      <c r="I70" s="7">
        <f>SUM(I71:I83)</f>
        <v>165500</v>
      </c>
      <c r="J70" s="7">
        <f t="shared" ref="J70:K70" si="16">SUM(J71:J83)</f>
        <v>206875</v>
      </c>
      <c r="K70" s="7">
        <f t="shared" si="16"/>
        <v>206875</v>
      </c>
      <c r="L70" s="5" t="s">
        <v>212</v>
      </c>
      <c r="M70" s="53" t="s">
        <v>241</v>
      </c>
    </row>
    <row r="71" spans="1:13" ht="35.1" customHeight="1" x14ac:dyDescent="0.2">
      <c r="A71" s="35"/>
      <c r="B71" s="36"/>
      <c r="C71" s="36"/>
      <c r="D71" s="36"/>
      <c r="E71" s="36"/>
      <c r="F71" s="36"/>
      <c r="G71" s="38"/>
      <c r="H71" s="40" t="s">
        <v>51</v>
      </c>
      <c r="I71" s="17">
        <v>25200</v>
      </c>
      <c r="J71" s="17">
        <f t="shared" ref="J71:J83" si="17">I71*1.25</f>
        <v>31500</v>
      </c>
      <c r="K71" s="17">
        <f t="shared" ref="K71:K83" si="18">I71*1.25</f>
        <v>31500</v>
      </c>
      <c r="L71" s="14"/>
      <c r="M71" s="58"/>
    </row>
    <row r="72" spans="1:13" ht="35.1" customHeight="1" x14ac:dyDescent="0.2">
      <c r="A72" s="35"/>
      <c r="B72" s="36"/>
      <c r="C72" s="36"/>
      <c r="D72" s="36"/>
      <c r="E72" s="36"/>
      <c r="F72" s="36"/>
      <c r="G72" s="38"/>
      <c r="H72" s="40" t="s">
        <v>52</v>
      </c>
      <c r="I72" s="17">
        <v>21300</v>
      </c>
      <c r="J72" s="17">
        <f t="shared" si="17"/>
        <v>26625</v>
      </c>
      <c r="K72" s="17">
        <f t="shared" si="18"/>
        <v>26625</v>
      </c>
      <c r="L72" s="14"/>
      <c r="M72" s="58"/>
    </row>
    <row r="73" spans="1:13" ht="35.1" customHeight="1" x14ac:dyDescent="0.2">
      <c r="A73" s="35"/>
      <c r="B73" s="36"/>
      <c r="C73" s="36"/>
      <c r="D73" s="36"/>
      <c r="E73" s="36"/>
      <c r="F73" s="36"/>
      <c r="G73" s="38"/>
      <c r="H73" s="40" t="s">
        <v>53</v>
      </c>
      <c r="I73" s="17">
        <v>5400</v>
      </c>
      <c r="J73" s="17">
        <f t="shared" si="17"/>
        <v>6750</v>
      </c>
      <c r="K73" s="17">
        <f t="shared" si="18"/>
        <v>6750</v>
      </c>
      <c r="L73" s="14"/>
      <c r="M73" s="58"/>
    </row>
    <row r="74" spans="1:13" ht="35.1" customHeight="1" x14ac:dyDescent="0.2">
      <c r="A74" s="35"/>
      <c r="B74" s="36"/>
      <c r="C74" s="36"/>
      <c r="D74" s="36"/>
      <c r="E74" s="36"/>
      <c r="F74" s="36"/>
      <c r="G74" s="38"/>
      <c r="H74" s="62" t="s">
        <v>206</v>
      </c>
      <c r="I74" s="17">
        <v>3800</v>
      </c>
      <c r="J74" s="17">
        <f t="shared" si="17"/>
        <v>4750</v>
      </c>
      <c r="K74" s="17">
        <f t="shared" si="18"/>
        <v>4750</v>
      </c>
      <c r="L74" s="14"/>
      <c r="M74" s="54"/>
    </row>
    <row r="75" spans="1:13" ht="35.1" customHeight="1" x14ac:dyDescent="0.2">
      <c r="A75" s="35"/>
      <c r="B75" s="36"/>
      <c r="C75" s="36"/>
      <c r="D75" s="36"/>
      <c r="E75" s="36"/>
      <c r="F75" s="36"/>
      <c r="G75" s="38"/>
      <c r="H75" s="40" t="s">
        <v>54</v>
      </c>
      <c r="I75" s="17">
        <v>7000</v>
      </c>
      <c r="J75" s="17">
        <f t="shared" si="17"/>
        <v>8750</v>
      </c>
      <c r="K75" s="17">
        <f t="shared" si="18"/>
        <v>8750</v>
      </c>
      <c r="L75" s="14"/>
      <c r="M75" s="54"/>
    </row>
    <row r="76" spans="1:13" ht="35.1" customHeight="1" x14ac:dyDescent="0.2">
      <c r="A76" s="35"/>
      <c r="B76" s="36"/>
      <c r="C76" s="36"/>
      <c r="D76" s="36"/>
      <c r="E76" s="36"/>
      <c r="F76" s="36"/>
      <c r="G76" s="38"/>
      <c r="H76" s="15" t="s">
        <v>370</v>
      </c>
      <c r="I76" s="17">
        <v>21600</v>
      </c>
      <c r="J76" s="17">
        <f t="shared" si="17"/>
        <v>27000</v>
      </c>
      <c r="K76" s="17">
        <f t="shared" si="18"/>
        <v>27000</v>
      </c>
      <c r="L76" s="14"/>
      <c r="M76" s="54"/>
    </row>
    <row r="77" spans="1:13" ht="35.1" customHeight="1" x14ac:dyDescent="0.2">
      <c r="A77" s="35"/>
      <c r="B77" s="36"/>
      <c r="C77" s="36"/>
      <c r="D77" s="36"/>
      <c r="E77" s="36"/>
      <c r="F77" s="36"/>
      <c r="G77" s="38"/>
      <c r="H77" s="40" t="s">
        <v>207</v>
      </c>
      <c r="I77" s="17">
        <v>32600</v>
      </c>
      <c r="J77" s="17">
        <f t="shared" si="17"/>
        <v>40750</v>
      </c>
      <c r="K77" s="17">
        <f t="shared" si="18"/>
        <v>40750</v>
      </c>
      <c r="L77" s="14"/>
      <c r="M77" s="54"/>
    </row>
    <row r="78" spans="1:13" ht="35.1" customHeight="1" x14ac:dyDescent="0.2">
      <c r="A78" s="35"/>
      <c r="B78" s="36"/>
      <c r="C78" s="36"/>
      <c r="D78" s="36"/>
      <c r="E78" s="36"/>
      <c r="F78" s="36"/>
      <c r="G78" s="38"/>
      <c r="H78" s="15" t="s">
        <v>186</v>
      </c>
      <c r="I78" s="17">
        <v>4800</v>
      </c>
      <c r="J78" s="17">
        <f t="shared" si="17"/>
        <v>6000</v>
      </c>
      <c r="K78" s="17">
        <f t="shared" si="18"/>
        <v>6000</v>
      </c>
      <c r="L78" s="14"/>
      <c r="M78" s="54"/>
    </row>
    <row r="79" spans="1:13" ht="35.1" customHeight="1" x14ac:dyDescent="0.2">
      <c r="A79" s="35"/>
      <c r="B79" s="36"/>
      <c r="C79" s="36"/>
      <c r="D79" s="36"/>
      <c r="E79" s="36"/>
      <c r="F79" s="36"/>
      <c r="G79" s="38"/>
      <c r="H79" s="15" t="s">
        <v>62</v>
      </c>
      <c r="I79" s="17">
        <v>6500</v>
      </c>
      <c r="J79" s="17">
        <f t="shared" si="17"/>
        <v>8125</v>
      </c>
      <c r="K79" s="17">
        <f t="shared" si="18"/>
        <v>8125</v>
      </c>
      <c r="L79" s="14"/>
      <c r="M79" s="54"/>
    </row>
    <row r="80" spans="1:13" ht="35.1" customHeight="1" x14ac:dyDescent="0.2">
      <c r="A80" s="35"/>
      <c r="B80" s="36"/>
      <c r="C80" s="36"/>
      <c r="D80" s="36"/>
      <c r="E80" s="36"/>
      <c r="F80" s="36"/>
      <c r="G80" s="38"/>
      <c r="H80" s="15" t="s">
        <v>245</v>
      </c>
      <c r="I80" s="17">
        <v>2500</v>
      </c>
      <c r="J80" s="17">
        <f t="shared" si="17"/>
        <v>3125</v>
      </c>
      <c r="K80" s="17">
        <f t="shared" si="18"/>
        <v>3125</v>
      </c>
      <c r="L80" s="14"/>
      <c r="M80" s="54"/>
    </row>
    <row r="81" spans="1:13" ht="35.1" customHeight="1" x14ac:dyDescent="0.2">
      <c r="A81" s="91"/>
      <c r="B81" s="60"/>
      <c r="C81" s="60"/>
      <c r="D81" s="60"/>
      <c r="E81" s="60"/>
      <c r="F81" s="60"/>
      <c r="G81" s="60"/>
      <c r="H81" s="15" t="s">
        <v>213</v>
      </c>
      <c r="I81" s="12">
        <v>5300</v>
      </c>
      <c r="J81" s="12">
        <f t="shared" si="17"/>
        <v>6625</v>
      </c>
      <c r="K81" s="17">
        <f t="shared" si="18"/>
        <v>6625</v>
      </c>
      <c r="L81" s="1"/>
      <c r="M81" s="63"/>
    </row>
    <row r="82" spans="1:13" ht="35.1" customHeight="1" x14ac:dyDescent="0.2">
      <c r="A82" s="91"/>
      <c r="B82" s="60"/>
      <c r="C82" s="60"/>
      <c r="D82" s="60"/>
      <c r="E82" s="60"/>
      <c r="F82" s="60"/>
      <c r="G82" s="60"/>
      <c r="H82" s="15" t="s">
        <v>214</v>
      </c>
      <c r="I82" s="12">
        <v>14000</v>
      </c>
      <c r="J82" s="12">
        <f t="shared" si="17"/>
        <v>17500</v>
      </c>
      <c r="K82" s="17">
        <f t="shared" si="18"/>
        <v>17500</v>
      </c>
      <c r="L82" s="14"/>
      <c r="M82" s="63"/>
    </row>
    <row r="83" spans="1:13" ht="35.1" customHeight="1" x14ac:dyDescent="0.2">
      <c r="A83" s="91"/>
      <c r="B83" s="60"/>
      <c r="C83" s="60"/>
      <c r="D83" s="60"/>
      <c r="E83" s="60"/>
      <c r="F83" s="60"/>
      <c r="G83" s="60"/>
      <c r="H83" s="15" t="s">
        <v>217</v>
      </c>
      <c r="I83" s="12">
        <v>15500</v>
      </c>
      <c r="J83" s="12">
        <f t="shared" si="17"/>
        <v>19375</v>
      </c>
      <c r="K83" s="17">
        <f t="shared" si="18"/>
        <v>19375</v>
      </c>
      <c r="L83" s="14"/>
      <c r="M83" s="63"/>
    </row>
    <row r="84" spans="1:13" ht="35.1" customHeight="1" x14ac:dyDescent="0.2">
      <c r="A84" s="6"/>
      <c r="B84" s="50" t="s">
        <v>151</v>
      </c>
      <c r="C84" s="50" t="s">
        <v>7</v>
      </c>
      <c r="D84" s="50"/>
      <c r="E84" s="51"/>
      <c r="F84" s="50"/>
      <c r="G84" s="52">
        <v>3222105</v>
      </c>
      <c r="H84" s="3" t="s">
        <v>272</v>
      </c>
      <c r="I84" s="7">
        <f>SUM(I85:I89)</f>
        <v>16500</v>
      </c>
      <c r="J84" s="7">
        <f t="shared" ref="J84:K84" si="19">SUM(J85:J89)</f>
        <v>20625</v>
      </c>
      <c r="K84" s="7">
        <f t="shared" si="19"/>
        <v>16500</v>
      </c>
      <c r="L84" s="5" t="s">
        <v>212</v>
      </c>
      <c r="M84" s="53"/>
    </row>
    <row r="85" spans="1:13" ht="35.1" customHeight="1" x14ac:dyDescent="0.2">
      <c r="A85" s="64"/>
      <c r="B85" s="65"/>
      <c r="C85" s="65"/>
      <c r="D85" s="65"/>
      <c r="E85" s="66"/>
      <c r="F85" s="65"/>
      <c r="G85" s="67"/>
      <c r="H85" s="15" t="s">
        <v>274</v>
      </c>
      <c r="I85" s="12">
        <v>4600</v>
      </c>
      <c r="J85" s="12">
        <f>I85*1.25</f>
        <v>5750</v>
      </c>
      <c r="K85" s="12">
        <f>I85</f>
        <v>4600</v>
      </c>
      <c r="L85" s="16"/>
      <c r="M85" s="68"/>
    </row>
    <row r="86" spans="1:13" ht="35.1" customHeight="1" x14ac:dyDescent="0.2">
      <c r="A86" s="64"/>
      <c r="B86" s="65"/>
      <c r="C86" s="65"/>
      <c r="D86" s="65"/>
      <c r="E86" s="66"/>
      <c r="F86" s="65"/>
      <c r="G86" s="67"/>
      <c r="H86" s="15" t="s">
        <v>275</v>
      </c>
      <c r="I86" s="12">
        <v>3300</v>
      </c>
      <c r="J86" s="12">
        <f>I86*1.25</f>
        <v>4125</v>
      </c>
      <c r="K86" s="12">
        <f>I86</f>
        <v>3300</v>
      </c>
      <c r="L86" s="16"/>
      <c r="M86" s="68"/>
    </row>
    <row r="87" spans="1:13" ht="35.1" customHeight="1" x14ac:dyDescent="0.2">
      <c r="A87" s="64"/>
      <c r="B87" s="65"/>
      <c r="C87" s="65"/>
      <c r="D87" s="65"/>
      <c r="E87" s="66"/>
      <c r="F87" s="65"/>
      <c r="G87" s="67"/>
      <c r="H87" s="15" t="s">
        <v>276</v>
      </c>
      <c r="I87" s="12">
        <v>4600</v>
      </c>
      <c r="J87" s="12">
        <f>I87*1.25</f>
        <v>5750</v>
      </c>
      <c r="K87" s="12">
        <f>I87</f>
        <v>4600</v>
      </c>
      <c r="L87" s="16"/>
      <c r="M87" s="68"/>
    </row>
    <row r="88" spans="1:13" ht="35.1" customHeight="1" x14ac:dyDescent="0.2">
      <c r="A88" s="64"/>
      <c r="B88" s="65"/>
      <c r="C88" s="65"/>
      <c r="D88" s="65"/>
      <c r="E88" s="66"/>
      <c r="F88" s="65"/>
      <c r="G88" s="67"/>
      <c r="H88" s="15" t="s">
        <v>277</v>
      </c>
      <c r="I88" s="12">
        <v>3300</v>
      </c>
      <c r="J88" s="12">
        <f>I88*1.25</f>
        <v>4125</v>
      </c>
      <c r="K88" s="12">
        <f>I88</f>
        <v>3300</v>
      </c>
      <c r="L88" s="16"/>
      <c r="M88" s="68"/>
    </row>
    <row r="89" spans="1:13" ht="35.1" customHeight="1" x14ac:dyDescent="0.2">
      <c r="A89" s="64"/>
      <c r="B89" s="65"/>
      <c r="C89" s="65"/>
      <c r="D89" s="65"/>
      <c r="E89" s="66"/>
      <c r="F89" s="65"/>
      <c r="G89" s="67"/>
      <c r="H89" s="15" t="s">
        <v>278</v>
      </c>
      <c r="I89" s="12">
        <v>700</v>
      </c>
      <c r="J89" s="12">
        <f>I89*1.25</f>
        <v>875</v>
      </c>
      <c r="K89" s="12">
        <f>I89</f>
        <v>700</v>
      </c>
      <c r="L89" s="16"/>
      <c r="M89" s="68"/>
    </row>
    <row r="90" spans="1:13" s="57" customFormat="1" ht="35.1" customHeight="1" x14ac:dyDescent="0.2">
      <c r="A90" s="6"/>
      <c r="B90" s="50" t="s">
        <v>367</v>
      </c>
      <c r="C90" s="50" t="s">
        <v>8</v>
      </c>
      <c r="D90" s="50" t="s">
        <v>9</v>
      </c>
      <c r="E90" s="51" t="s">
        <v>378</v>
      </c>
      <c r="F90" s="50" t="s">
        <v>10</v>
      </c>
      <c r="G90" s="52">
        <v>3222106</v>
      </c>
      <c r="H90" s="3" t="s">
        <v>55</v>
      </c>
      <c r="I90" s="7">
        <f>SUM(I91:I100)</f>
        <v>134900</v>
      </c>
      <c r="J90" s="7">
        <f t="shared" ref="J90:K90" si="20">SUM(J91:J100)</f>
        <v>168625</v>
      </c>
      <c r="K90" s="7">
        <f t="shared" si="20"/>
        <v>168625</v>
      </c>
      <c r="L90" s="5" t="s">
        <v>212</v>
      </c>
      <c r="M90" s="53" t="s">
        <v>241</v>
      </c>
    </row>
    <row r="91" spans="1:13" ht="35.1" customHeight="1" x14ac:dyDescent="0.2">
      <c r="A91" s="35"/>
      <c r="B91" s="36"/>
      <c r="C91" s="36"/>
      <c r="D91" s="36"/>
      <c r="E91" s="36"/>
      <c r="F91" s="36"/>
      <c r="G91" s="38"/>
      <c r="H91" s="40" t="s">
        <v>56</v>
      </c>
      <c r="I91" s="17">
        <v>40000</v>
      </c>
      <c r="J91" s="17">
        <f t="shared" ref="J91:J103" si="21">I91*1.25</f>
        <v>50000</v>
      </c>
      <c r="K91" s="17">
        <f>I91*1.25</f>
        <v>50000</v>
      </c>
      <c r="L91" s="14"/>
      <c r="M91" s="58"/>
    </row>
    <row r="92" spans="1:13" ht="35.1" customHeight="1" x14ac:dyDescent="0.2">
      <c r="A92" s="35"/>
      <c r="B92" s="36"/>
      <c r="C92" s="36"/>
      <c r="D92" s="36"/>
      <c r="E92" s="36"/>
      <c r="F92" s="36"/>
      <c r="G92" s="38"/>
      <c r="H92" s="40" t="s">
        <v>57</v>
      </c>
      <c r="I92" s="17">
        <v>15000</v>
      </c>
      <c r="J92" s="17">
        <f t="shared" si="21"/>
        <v>18750</v>
      </c>
      <c r="K92" s="17">
        <f t="shared" ref="K92:K100" si="22">I92*1.25</f>
        <v>18750</v>
      </c>
      <c r="L92" s="14"/>
      <c r="M92" s="58"/>
    </row>
    <row r="93" spans="1:13" ht="35.1" customHeight="1" x14ac:dyDescent="0.2">
      <c r="A93" s="35"/>
      <c r="B93" s="36"/>
      <c r="C93" s="36"/>
      <c r="D93" s="36"/>
      <c r="E93" s="36"/>
      <c r="F93" s="36"/>
      <c r="G93" s="38"/>
      <c r="H93" s="40" t="s">
        <v>58</v>
      </c>
      <c r="I93" s="17">
        <v>6000</v>
      </c>
      <c r="J93" s="17">
        <f t="shared" si="21"/>
        <v>7500</v>
      </c>
      <c r="K93" s="17">
        <f t="shared" si="22"/>
        <v>7500</v>
      </c>
      <c r="L93" s="14"/>
      <c r="M93" s="54"/>
    </row>
    <row r="94" spans="1:13" ht="35.1" customHeight="1" x14ac:dyDescent="0.2">
      <c r="A94" s="35"/>
      <c r="B94" s="36"/>
      <c r="C94" s="36"/>
      <c r="D94" s="36"/>
      <c r="E94" s="36"/>
      <c r="F94" s="36"/>
      <c r="G94" s="38"/>
      <c r="H94" s="40" t="s">
        <v>59</v>
      </c>
      <c r="I94" s="17">
        <v>1000</v>
      </c>
      <c r="J94" s="17">
        <f t="shared" si="21"/>
        <v>1250</v>
      </c>
      <c r="K94" s="17">
        <f t="shared" si="22"/>
        <v>1250</v>
      </c>
      <c r="L94" s="14"/>
      <c r="M94" s="54"/>
    </row>
    <row r="95" spans="1:13" ht="35.1" customHeight="1" x14ac:dyDescent="0.2">
      <c r="A95" s="35"/>
      <c r="B95" s="36"/>
      <c r="C95" s="36"/>
      <c r="D95" s="36"/>
      <c r="E95" s="36"/>
      <c r="F95" s="36"/>
      <c r="G95" s="38"/>
      <c r="H95" s="40" t="s">
        <v>60</v>
      </c>
      <c r="I95" s="17">
        <v>40000</v>
      </c>
      <c r="J95" s="17">
        <f t="shared" si="21"/>
        <v>50000</v>
      </c>
      <c r="K95" s="17">
        <f t="shared" si="22"/>
        <v>50000</v>
      </c>
      <c r="L95" s="14"/>
      <c r="M95" s="54"/>
    </row>
    <row r="96" spans="1:13" ht="35.1" customHeight="1" x14ac:dyDescent="0.2">
      <c r="A96" s="35"/>
      <c r="B96" s="36"/>
      <c r="C96" s="36"/>
      <c r="D96" s="36"/>
      <c r="E96" s="36"/>
      <c r="F96" s="36"/>
      <c r="G96" s="38"/>
      <c r="H96" s="40" t="s">
        <v>61</v>
      </c>
      <c r="I96" s="17">
        <v>3100</v>
      </c>
      <c r="J96" s="17">
        <f t="shared" si="21"/>
        <v>3875</v>
      </c>
      <c r="K96" s="17">
        <f t="shared" si="22"/>
        <v>3875</v>
      </c>
      <c r="L96" s="14"/>
      <c r="M96" s="54"/>
    </row>
    <row r="97" spans="1:13" ht="35.1" customHeight="1" x14ac:dyDescent="0.2">
      <c r="A97" s="35"/>
      <c r="B97" s="36"/>
      <c r="C97" s="36"/>
      <c r="D97" s="36"/>
      <c r="E97" s="36"/>
      <c r="F97" s="36"/>
      <c r="G97" s="38"/>
      <c r="H97" s="40" t="s">
        <v>340</v>
      </c>
      <c r="I97" s="17">
        <v>3300</v>
      </c>
      <c r="J97" s="17">
        <f t="shared" si="21"/>
        <v>4125</v>
      </c>
      <c r="K97" s="17">
        <f t="shared" si="22"/>
        <v>4125</v>
      </c>
      <c r="L97" s="14"/>
      <c r="M97" s="54"/>
    </row>
    <row r="98" spans="1:13" ht="35.1" customHeight="1" x14ac:dyDescent="0.2">
      <c r="A98" s="35"/>
      <c r="B98" s="36"/>
      <c r="C98" s="36"/>
      <c r="D98" s="36"/>
      <c r="E98" s="36"/>
      <c r="F98" s="36"/>
      <c r="G98" s="38"/>
      <c r="H98" s="40" t="s">
        <v>63</v>
      </c>
      <c r="I98" s="17">
        <v>500</v>
      </c>
      <c r="J98" s="17">
        <f t="shared" si="21"/>
        <v>625</v>
      </c>
      <c r="K98" s="17">
        <f t="shared" si="22"/>
        <v>625</v>
      </c>
      <c r="L98" s="14"/>
      <c r="M98" s="54"/>
    </row>
    <row r="99" spans="1:13" ht="35.1" customHeight="1" x14ac:dyDescent="0.2">
      <c r="A99" s="35"/>
      <c r="B99" s="36"/>
      <c r="C99" s="38"/>
      <c r="D99" s="38"/>
      <c r="E99" s="38"/>
      <c r="F99" s="38"/>
      <c r="G99" s="38"/>
      <c r="H99" s="40" t="s">
        <v>218</v>
      </c>
      <c r="I99" s="17">
        <v>25000</v>
      </c>
      <c r="J99" s="17">
        <f t="shared" si="21"/>
        <v>31250</v>
      </c>
      <c r="K99" s="17">
        <f t="shared" si="22"/>
        <v>31250</v>
      </c>
      <c r="L99" s="14"/>
      <c r="M99" s="54"/>
    </row>
    <row r="100" spans="1:13" ht="35.1" customHeight="1" x14ac:dyDescent="0.2">
      <c r="A100" s="35"/>
      <c r="B100" s="36"/>
      <c r="C100" s="38"/>
      <c r="D100" s="38"/>
      <c r="E100" s="38"/>
      <c r="F100" s="38"/>
      <c r="G100" s="38"/>
      <c r="H100" s="40" t="s">
        <v>64</v>
      </c>
      <c r="I100" s="17">
        <v>1000</v>
      </c>
      <c r="J100" s="17">
        <f t="shared" si="21"/>
        <v>1250</v>
      </c>
      <c r="K100" s="17">
        <f t="shared" si="22"/>
        <v>1250</v>
      </c>
      <c r="L100" s="14"/>
      <c r="M100" s="54"/>
    </row>
    <row r="101" spans="1:13" ht="35.1" customHeight="1" x14ac:dyDescent="0.2">
      <c r="A101" s="69"/>
      <c r="B101" s="70" t="s">
        <v>231</v>
      </c>
      <c r="C101" s="70" t="s">
        <v>7</v>
      </c>
      <c r="D101" s="70"/>
      <c r="E101" s="70"/>
      <c r="F101" s="70"/>
      <c r="G101" s="71">
        <v>3222107</v>
      </c>
      <c r="H101" s="72" t="s">
        <v>65</v>
      </c>
      <c r="I101" s="73">
        <v>2600</v>
      </c>
      <c r="J101" s="73">
        <f t="shared" si="21"/>
        <v>3250</v>
      </c>
      <c r="K101" s="73">
        <f>I101*1.25</f>
        <v>3250</v>
      </c>
      <c r="L101" s="74" t="s">
        <v>212</v>
      </c>
      <c r="M101" s="75"/>
    </row>
    <row r="102" spans="1:13" ht="35.1" customHeight="1" x14ac:dyDescent="0.2">
      <c r="A102" s="69"/>
      <c r="B102" s="70">
        <v>33141580</v>
      </c>
      <c r="C102" s="70" t="s">
        <v>7</v>
      </c>
      <c r="D102" s="70"/>
      <c r="E102" s="70"/>
      <c r="F102" s="70"/>
      <c r="G102" s="71">
        <v>3222108</v>
      </c>
      <c r="H102" s="72" t="s">
        <v>66</v>
      </c>
      <c r="I102" s="73">
        <v>25000</v>
      </c>
      <c r="J102" s="73">
        <f t="shared" si="21"/>
        <v>31250</v>
      </c>
      <c r="K102" s="73">
        <f>I102*1.25</f>
        <v>31250</v>
      </c>
      <c r="L102" s="74" t="s">
        <v>212</v>
      </c>
      <c r="M102" s="75"/>
    </row>
    <row r="103" spans="1:13" ht="35.1" customHeight="1" x14ac:dyDescent="0.2">
      <c r="A103" s="69"/>
      <c r="B103" s="70">
        <v>33141000</v>
      </c>
      <c r="C103" s="70" t="s">
        <v>7</v>
      </c>
      <c r="D103" s="70"/>
      <c r="E103" s="76"/>
      <c r="F103" s="70"/>
      <c r="G103" s="71">
        <v>3222109</v>
      </c>
      <c r="H103" s="72" t="s">
        <v>67</v>
      </c>
      <c r="I103" s="73">
        <v>23000</v>
      </c>
      <c r="J103" s="73">
        <f t="shared" si="21"/>
        <v>28750</v>
      </c>
      <c r="K103" s="73">
        <f>I103</f>
        <v>23000</v>
      </c>
      <c r="L103" s="74" t="s">
        <v>212</v>
      </c>
      <c r="M103" s="75"/>
    </row>
    <row r="104" spans="1:13" ht="35.1" customHeight="1" x14ac:dyDescent="0.2">
      <c r="A104" s="69"/>
      <c r="B104" s="70" t="s">
        <v>148</v>
      </c>
      <c r="C104" s="70" t="s">
        <v>8</v>
      </c>
      <c r="D104" s="70" t="s">
        <v>9</v>
      </c>
      <c r="E104" s="70" t="s">
        <v>378</v>
      </c>
      <c r="F104" s="70" t="s">
        <v>10</v>
      </c>
      <c r="G104" s="71">
        <v>3222111</v>
      </c>
      <c r="H104" s="72" t="s">
        <v>72</v>
      </c>
      <c r="I104" s="73">
        <f>SUM(I105:I111)</f>
        <v>129000</v>
      </c>
      <c r="J104" s="73">
        <f t="shared" ref="J104" si="23">SUM(J105:J111)</f>
        <v>161250</v>
      </c>
      <c r="K104" s="73">
        <f>SUM(K105:K111)</f>
        <v>161250</v>
      </c>
      <c r="L104" s="74" t="s">
        <v>212</v>
      </c>
      <c r="M104" s="75" t="s">
        <v>241</v>
      </c>
    </row>
    <row r="105" spans="1:13" ht="35.1" customHeight="1" x14ac:dyDescent="0.2">
      <c r="A105" s="35"/>
      <c r="B105" s="36"/>
      <c r="C105" s="36"/>
      <c r="D105" s="36"/>
      <c r="E105" s="36"/>
      <c r="F105" s="36"/>
      <c r="G105" s="38"/>
      <c r="H105" s="15" t="s">
        <v>73</v>
      </c>
      <c r="I105" s="12">
        <v>20000</v>
      </c>
      <c r="J105" s="12">
        <f t="shared" ref="J105:J113" si="24">I105*1.25</f>
        <v>25000</v>
      </c>
      <c r="K105" s="17">
        <f t="shared" ref="K105:K112" si="25">I105*1.25</f>
        <v>25000</v>
      </c>
      <c r="L105" s="14"/>
      <c r="M105" s="54"/>
    </row>
    <row r="106" spans="1:13" ht="35.1" customHeight="1" x14ac:dyDescent="0.2">
      <c r="A106" s="35"/>
      <c r="B106" s="36"/>
      <c r="C106" s="36"/>
      <c r="D106" s="36"/>
      <c r="E106" s="36"/>
      <c r="F106" s="36"/>
      <c r="G106" s="38"/>
      <c r="H106" s="15" t="s">
        <v>188</v>
      </c>
      <c r="I106" s="12">
        <v>50000</v>
      </c>
      <c r="J106" s="12">
        <f t="shared" si="24"/>
        <v>62500</v>
      </c>
      <c r="K106" s="17">
        <f t="shared" si="25"/>
        <v>62500</v>
      </c>
      <c r="L106" s="14"/>
      <c r="M106" s="54"/>
    </row>
    <row r="107" spans="1:13" ht="35.1" customHeight="1" x14ac:dyDescent="0.2">
      <c r="A107" s="35"/>
      <c r="B107" s="36"/>
      <c r="C107" s="36"/>
      <c r="D107" s="36"/>
      <c r="E107" s="36"/>
      <c r="F107" s="36"/>
      <c r="G107" s="38"/>
      <c r="H107" s="15" t="s">
        <v>74</v>
      </c>
      <c r="I107" s="12">
        <v>35000</v>
      </c>
      <c r="J107" s="12">
        <f t="shared" si="24"/>
        <v>43750</v>
      </c>
      <c r="K107" s="17">
        <f t="shared" si="25"/>
        <v>43750</v>
      </c>
      <c r="L107" s="14"/>
      <c r="M107" s="54"/>
    </row>
    <row r="108" spans="1:13" ht="35.1" customHeight="1" x14ac:dyDescent="0.2">
      <c r="A108" s="35"/>
      <c r="B108" s="36"/>
      <c r="C108" s="36"/>
      <c r="D108" s="36"/>
      <c r="E108" s="36"/>
      <c r="F108" s="36"/>
      <c r="G108" s="38"/>
      <c r="H108" s="15" t="s">
        <v>200</v>
      </c>
      <c r="I108" s="12">
        <v>7000</v>
      </c>
      <c r="J108" s="12">
        <f t="shared" si="24"/>
        <v>8750</v>
      </c>
      <c r="K108" s="17">
        <f t="shared" si="25"/>
        <v>8750</v>
      </c>
      <c r="L108" s="14"/>
      <c r="M108" s="54"/>
    </row>
    <row r="109" spans="1:13" ht="35.1" customHeight="1" x14ac:dyDescent="0.2">
      <c r="A109" s="35"/>
      <c r="B109" s="36"/>
      <c r="C109" s="36"/>
      <c r="D109" s="36"/>
      <c r="E109" s="36"/>
      <c r="F109" s="36"/>
      <c r="G109" s="38"/>
      <c r="H109" s="15" t="s">
        <v>75</v>
      </c>
      <c r="I109" s="12">
        <v>7000</v>
      </c>
      <c r="J109" s="12">
        <f t="shared" si="24"/>
        <v>8750</v>
      </c>
      <c r="K109" s="17">
        <f t="shared" si="25"/>
        <v>8750</v>
      </c>
      <c r="L109" s="14"/>
      <c r="M109" s="54"/>
    </row>
    <row r="110" spans="1:13" ht="35.1" customHeight="1" x14ac:dyDescent="0.2">
      <c r="A110" s="35"/>
      <c r="B110" s="36"/>
      <c r="C110" s="36"/>
      <c r="D110" s="36"/>
      <c r="E110" s="36"/>
      <c r="F110" s="36"/>
      <c r="G110" s="38"/>
      <c r="H110" s="15" t="s">
        <v>356</v>
      </c>
      <c r="I110" s="12">
        <v>5000</v>
      </c>
      <c r="J110" s="12">
        <f t="shared" si="24"/>
        <v>6250</v>
      </c>
      <c r="K110" s="17">
        <f t="shared" si="25"/>
        <v>6250</v>
      </c>
      <c r="L110" s="14"/>
      <c r="M110" s="54"/>
    </row>
    <row r="111" spans="1:13" ht="35.1" customHeight="1" x14ac:dyDescent="0.2">
      <c r="A111" s="35"/>
      <c r="B111" s="36"/>
      <c r="C111" s="36"/>
      <c r="D111" s="36"/>
      <c r="E111" s="36"/>
      <c r="F111" s="36"/>
      <c r="G111" s="38"/>
      <c r="H111" s="15" t="s">
        <v>246</v>
      </c>
      <c r="I111" s="12">
        <v>5000</v>
      </c>
      <c r="J111" s="12">
        <f t="shared" si="24"/>
        <v>6250</v>
      </c>
      <c r="K111" s="17">
        <f t="shared" si="25"/>
        <v>6250</v>
      </c>
      <c r="L111" s="14"/>
      <c r="M111" s="54"/>
    </row>
    <row r="112" spans="1:13" ht="35.1" customHeight="1" x14ac:dyDescent="0.2">
      <c r="A112" s="69"/>
      <c r="B112" s="70" t="s">
        <v>232</v>
      </c>
      <c r="C112" s="70" t="s">
        <v>7</v>
      </c>
      <c r="D112" s="70"/>
      <c r="E112" s="70"/>
      <c r="F112" s="70"/>
      <c r="G112" s="71">
        <v>3222112</v>
      </c>
      <c r="H112" s="72" t="s">
        <v>76</v>
      </c>
      <c r="I112" s="73">
        <v>11300</v>
      </c>
      <c r="J112" s="73">
        <f t="shared" si="24"/>
        <v>14125</v>
      </c>
      <c r="K112" s="73">
        <f t="shared" si="25"/>
        <v>14125</v>
      </c>
      <c r="L112" s="74" t="s">
        <v>212</v>
      </c>
      <c r="M112" s="75"/>
    </row>
    <row r="113" spans="1:13" ht="35.1" customHeight="1" x14ac:dyDescent="0.2">
      <c r="A113" s="69"/>
      <c r="B113" s="70" t="s">
        <v>149</v>
      </c>
      <c r="C113" s="70" t="s">
        <v>7</v>
      </c>
      <c r="D113" s="70"/>
      <c r="E113" s="70"/>
      <c r="F113" s="70"/>
      <c r="G113" s="71">
        <v>3222120</v>
      </c>
      <c r="H113" s="72" t="s">
        <v>363</v>
      </c>
      <c r="I113" s="73">
        <v>20000</v>
      </c>
      <c r="J113" s="73">
        <f t="shared" si="24"/>
        <v>25000</v>
      </c>
      <c r="K113" s="73">
        <f>I113</f>
        <v>20000</v>
      </c>
      <c r="L113" s="74" t="s">
        <v>212</v>
      </c>
      <c r="M113" s="75"/>
    </row>
    <row r="114" spans="1:13" ht="35.1" customHeight="1" x14ac:dyDescent="0.2">
      <c r="A114" s="69"/>
      <c r="B114" s="70"/>
      <c r="C114" s="70"/>
      <c r="D114" s="70"/>
      <c r="E114" s="70"/>
      <c r="F114" s="70"/>
      <c r="G114" s="71">
        <v>3222133</v>
      </c>
      <c r="H114" s="72" t="s">
        <v>219</v>
      </c>
      <c r="I114" s="73">
        <f>I115+I122+I123+I126</f>
        <v>609000</v>
      </c>
      <c r="J114" s="73">
        <f t="shared" ref="J114:K114" si="26">J115+J122+J123+J126</f>
        <v>761250</v>
      </c>
      <c r="K114" s="73">
        <f t="shared" si="26"/>
        <v>761250</v>
      </c>
      <c r="L114" s="74"/>
      <c r="M114" s="75"/>
    </row>
    <row r="115" spans="1:13" ht="35.1" customHeight="1" x14ac:dyDescent="0.2">
      <c r="A115" s="6"/>
      <c r="B115" s="50" t="s">
        <v>150</v>
      </c>
      <c r="C115" s="50" t="s">
        <v>8</v>
      </c>
      <c r="D115" s="50" t="s">
        <v>9</v>
      </c>
      <c r="E115" s="77" t="s">
        <v>378</v>
      </c>
      <c r="F115" s="50" t="s">
        <v>10</v>
      </c>
      <c r="G115" s="52">
        <v>3222133</v>
      </c>
      <c r="H115" s="3" t="s">
        <v>80</v>
      </c>
      <c r="I115" s="7">
        <f>SUM(I116:I121)</f>
        <v>346000</v>
      </c>
      <c r="J115" s="7">
        <f t="shared" ref="J115:K115" si="27">SUM(J116:J121)</f>
        <v>432500</v>
      </c>
      <c r="K115" s="7">
        <f t="shared" si="27"/>
        <v>432500</v>
      </c>
      <c r="L115" s="5" t="s">
        <v>212</v>
      </c>
      <c r="M115" s="53" t="s">
        <v>241</v>
      </c>
    </row>
    <row r="116" spans="1:13" ht="35.1" customHeight="1" x14ac:dyDescent="0.2">
      <c r="A116" s="35"/>
      <c r="B116" s="36"/>
      <c r="C116" s="36"/>
      <c r="D116" s="36"/>
      <c r="E116" s="36"/>
      <c r="F116" s="36"/>
      <c r="G116" s="38"/>
      <c r="H116" s="40" t="s">
        <v>197</v>
      </c>
      <c r="I116" s="17">
        <v>20000</v>
      </c>
      <c r="J116" s="17">
        <f t="shared" ref="J116:J122" si="28">I116*1.25</f>
        <v>25000</v>
      </c>
      <c r="K116" s="17">
        <f t="shared" ref="K116:K122" si="29">I116*1.25</f>
        <v>25000</v>
      </c>
      <c r="L116" s="14"/>
      <c r="M116" s="54"/>
    </row>
    <row r="117" spans="1:13" ht="35.1" customHeight="1" x14ac:dyDescent="0.2">
      <c r="A117" s="35"/>
      <c r="B117" s="36"/>
      <c r="C117" s="36"/>
      <c r="D117" s="36"/>
      <c r="E117" s="36"/>
      <c r="F117" s="36"/>
      <c r="G117" s="38"/>
      <c r="H117" s="40" t="s">
        <v>301</v>
      </c>
      <c r="I117" s="17">
        <v>190000</v>
      </c>
      <c r="J117" s="17">
        <f t="shared" si="28"/>
        <v>237500</v>
      </c>
      <c r="K117" s="17">
        <f t="shared" si="29"/>
        <v>237500</v>
      </c>
      <c r="L117" s="14"/>
      <c r="M117" s="54"/>
    </row>
    <row r="118" spans="1:13" ht="35.1" customHeight="1" x14ac:dyDescent="0.2">
      <c r="A118" s="78"/>
      <c r="B118" s="39"/>
      <c r="C118" s="39"/>
      <c r="D118" s="39"/>
      <c r="E118" s="39"/>
      <c r="F118" s="39"/>
      <c r="G118" s="79"/>
      <c r="H118" s="62" t="s">
        <v>81</v>
      </c>
      <c r="I118" s="17">
        <v>67000</v>
      </c>
      <c r="J118" s="17">
        <f t="shared" si="28"/>
        <v>83750</v>
      </c>
      <c r="K118" s="17">
        <f t="shared" si="29"/>
        <v>83750</v>
      </c>
      <c r="L118" s="14"/>
      <c r="M118" s="80"/>
    </row>
    <row r="119" spans="1:13" ht="35.1" customHeight="1" x14ac:dyDescent="0.2">
      <c r="A119" s="78"/>
      <c r="B119" s="39"/>
      <c r="C119" s="39"/>
      <c r="D119" s="39"/>
      <c r="E119" s="39"/>
      <c r="F119" s="39"/>
      <c r="G119" s="79"/>
      <c r="H119" s="62" t="s">
        <v>139</v>
      </c>
      <c r="I119" s="17">
        <v>45000</v>
      </c>
      <c r="J119" s="17">
        <f t="shared" si="28"/>
        <v>56250</v>
      </c>
      <c r="K119" s="17">
        <f t="shared" si="29"/>
        <v>56250</v>
      </c>
      <c r="L119" s="14"/>
      <c r="M119" s="80"/>
    </row>
    <row r="120" spans="1:13" ht="35.1" customHeight="1" x14ac:dyDescent="0.2">
      <c r="A120" s="78"/>
      <c r="B120" s="39"/>
      <c r="C120" s="39"/>
      <c r="D120" s="39"/>
      <c r="E120" s="39"/>
      <c r="F120" s="39"/>
      <c r="G120" s="79"/>
      <c r="H120" s="62" t="s">
        <v>204</v>
      </c>
      <c r="I120" s="17">
        <v>15000</v>
      </c>
      <c r="J120" s="17">
        <f t="shared" si="28"/>
        <v>18750</v>
      </c>
      <c r="K120" s="17">
        <f t="shared" si="29"/>
        <v>18750</v>
      </c>
      <c r="L120" s="14"/>
      <c r="M120" s="80"/>
    </row>
    <row r="121" spans="1:13" ht="35.1" customHeight="1" x14ac:dyDescent="0.2">
      <c r="A121" s="78"/>
      <c r="B121" s="39"/>
      <c r="C121" s="39"/>
      <c r="D121" s="39"/>
      <c r="E121" s="39"/>
      <c r="F121" s="39"/>
      <c r="G121" s="38"/>
      <c r="H121" s="81" t="s">
        <v>205</v>
      </c>
      <c r="I121" s="17">
        <v>9000</v>
      </c>
      <c r="J121" s="17">
        <f t="shared" si="28"/>
        <v>11250</v>
      </c>
      <c r="K121" s="17">
        <f t="shared" si="29"/>
        <v>11250</v>
      </c>
      <c r="L121" s="14"/>
      <c r="M121" s="80"/>
    </row>
    <row r="122" spans="1:13" ht="35.1" customHeight="1" x14ac:dyDescent="0.2">
      <c r="A122" s="6"/>
      <c r="B122" s="50" t="s">
        <v>145</v>
      </c>
      <c r="C122" s="50" t="s">
        <v>7</v>
      </c>
      <c r="D122" s="50"/>
      <c r="E122" s="77"/>
      <c r="F122" s="50" t="s">
        <v>10</v>
      </c>
      <c r="G122" s="52">
        <v>3222133</v>
      </c>
      <c r="H122" s="3" t="s">
        <v>211</v>
      </c>
      <c r="I122" s="7">
        <v>10000</v>
      </c>
      <c r="J122" s="7">
        <f t="shared" si="28"/>
        <v>12500</v>
      </c>
      <c r="K122" s="7">
        <f t="shared" si="29"/>
        <v>12500</v>
      </c>
      <c r="L122" s="5" t="s">
        <v>212</v>
      </c>
      <c r="M122" s="53"/>
    </row>
    <row r="123" spans="1:13" ht="35.1" customHeight="1" x14ac:dyDescent="0.2">
      <c r="A123" s="6"/>
      <c r="B123" s="50" t="s">
        <v>145</v>
      </c>
      <c r="C123" s="50" t="s">
        <v>8</v>
      </c>
      <c r="D123" s="50" t="s">
        <v>9</v>
      </c>
      <c r="E123" s="77" t="s">
        <v>381</v>
      </c>
      <c r="F123" s="50" t="s">
        <v>10</v>
      </c>
      <c r="G123" s="52">
        <v>3222133</v>
      </c>
      <c r="H123" s="3" t="s">
        <v>306</v>
      </c>
      <c r="I123" s="7">
        <f>SUM(I124:I125)</f>
        <v>227000</v>
      </c>
      <c r="J123" s="7">
        <f t="shared" ref="J123:K123" si="30">SUM(J124:J125)</f>
        <v>283750</v>
      </c>
      <c r="K123" s="7">
        <f t="shared" si="30"/>
        <v>283750</v>
      </c>
      <c r="L123" s="5" t="s">
        <v>212</v>
      </c>
      <c r="M123" s="53" t="s">
        <v>241</v>
      </c>
    </row>
    <row r="124" spans="1:13" ht="35.1" customHeight="1" x14ac:dyDescent="0.2">
      <c r="A124" s="78"/>
      <c r="B124" s="39"/>
      <c r="C124" s="39"/>
      <c r="D124" s="39"/>
      <c r="E124" s="39"/>
      <c r="F124" s="39"/>
      <c r="G124" s="38"/>
      <c r="H124" s="81" t="s">
        <v>307</v>
      </c>
      <c r="I124" s="17">
        <v>200000</v>
      </c>
      <c r="J124" s="17">
        <f>I124*1.25</f>
        <v>250000</v>
      </c>
      <c r="K124" s="17">
        <f>I124*1.25</f>
        <v>250000</v>
      </c>
      <c r="L124" s="14"/>
      <c r="M124" s="80"/>
    </row>
    <row r="125" spans="1:13" ht="35.1" customHeight="1" x14ac:dyDescent="0.2">
      <c r="A125" s="78"/>
      <c r="B125" s="39"/>
      <c r="C125" s="39"/>
      <c r="D125" s="39"/>
      <c r="E125" s="39"/>
      <c r="F125" s="39"/>
      <c r="G125" s="38"/>
      <c r="H125" s="81" t="s">
        <v>308</v>
      </c>
      <c r="I125" s="17">
        <v>27000</v>
      </c>
      <c r="J125" s="17">
        <f>I125*1.25</f>
        <v>33750</v>
      </c>
      <c r="K125" s="17">
        <f>I125*1.25</f>
        <v>33750</v>
      </c>
      <c r="L125" s="14"/>
      <c r="M125" s="80"/>
    </row>
    <row r="126" spans="1:13" ht="35.1" customHeight="1" x14ac:dyDescent="0.2">
      <c r="A126" s="6"/>
      <c r="B126" s="50" t="s">
        <v>150</v>
      </c>
      <c r="C126" s="50" t="s">
        <v>7</v>
      </c>
      <c r="D126" s="50"/>
      <c r="E126" s="50"/>
      <c r="F126" s="50"/>
      <c r="G126" s="52">
        <v>3222133</v>
      </c>
      <c r="H126" s="4" t="s">
        <v>373</v>
      </c>
      <c r="I126" s="7">
        <v>26000</v>
      </c>
      <c r="J126" s="7">
        <f>I126*1.25</f>
        <v>32500</v>
      </c>
      <c r="K126" s="7">
        <f>I126*1.25</f>
        <v>32500</v>
      </c>
      <c r="L126" s="5"/>
      <c r="M126" s="53"/>
    </row>
    <row r="127" spans="1:13" ht="35.1" customHeight="1" x14ac:dyDescent="0.2">
      <c r="A127" s="69"/>
      <c r="B127" s="70" t="s">
        <v>147</v>
      </c>
      <c r="C127" s="70" t="s">
        <v>8</v>
      </c>
      <c r="D127" s="70" t="s">
        <v>131</v>
      </c>
      <c r="E127" s="70" t="s">
        <v>381</v>
      </c>
      <c r="F127" s="70" t="s">
        <v>13</v>
      </c>
      <c r="G127" s="71">
        <v>3222135</v>
      </c>
      <c r="H127" s="72" t="s">
        <v>82</v>
      </c>
      <c r="I127" s="73">
        <f>SUM(I128:I129)</f>
        <v>38000</v>
      </c>
      <c r="J127" s="73">
        <f t="shared" ref="J127:K127" si="31">SUM(J128:J129)</f>
        <v>47500</v>
      </c>
      <c r="K127" s="73">
        <f t="shared" si="31"/>
        <v>23750</v>
      </c>
      <c r="L127" s="74" t="s">
        <v>212</v>
      </c>
      <c r="M127" s="75" t="s">
        <v>241</v>
      </c>
    </row>
    <row r="128" spans="1:13" ht="35.1" customHeight="1" x14ac:dyDescent="0.2">
      <c r="A128" s="35"/>
      <c r="B128" s="36"/>
      <c r="C128" s="36"/>
      <c r="D128" s="36"/>
      <c r="E128" s="36"/>
      <c r="F128" s="36"/>
      <c r="G128" s="38"/>
      <c r="H128" s="40" t="s">
        <v>83</v>
      </c>
      <c r="I128" s="17">
        <v>28000</v>
      </c>
      <c r="J128" s="17">
        <f>I128*1.25</f>
        <v>35000</v>
      </c>
      <c r="K128" s="17">
        <f>I128*1.25/2</f>
        <v>17500</v>
      </c>
      <c r="L128" s="14"/>
      <c r="M128" s="54"/>
    </row>
    <row r="129" spans="1:13" ht="35.1" customHeight="1" x14ac:dyDescent="0.2">
      <c r="A129" s="35"/>
      <c r="B129" s="36"/>
      <c r="C129" s="36"/>
      <c r="D129" s="36"/>
      <c r="E129" s="36"/>
      <c r="F129" s="36"/>
      <c r="G129" s="38"/>
      <c r="H129" s="40" t="s">
        <v>84</v>
      </c>
      <c r="I129" s="17">
        <v>10000</v>
      </c>
      <c r="J129" s="17">
        <f>I129*1.25</f>
        <v>12500</v>
      </c>
      <c r="K129" s="17">
        <f>I129*1.25/2</f>
        <v>6250</v>
      </c>
      <c r="L129" s="14"/>
      <c r="M129" s="54"/>
    </row>
    <row r="130" spans="1:13" ht="35.1" customHeight="1" x14ac:dyDescent="0.2">
      <c r="A130" s="69"/>
      <c r="B130" s="70" t="s">
        <v>151</v>
      </c>
      <c r="C130" s="70" t="s">
        <v>7</v>
      </c>
      <c r="D130" s="70"/>
      <c r="E130" s="70"/>
      <c r="F130" s="70"/>
      <c r="G130" s="71">
        <v>3222137</v>
      </c>
      <c r="H130" s="72" t="s">
        <v>85</v>
      </c>
      <c r="I130" s="73">
        <v>18600</v>
      </c>
      <c r="J130" s="73">
        <f>I130*1.25</f>
        <v>23250</v>
      </c>
      <c r="K130" s="73">
        <f>I130*1.25</f>
        <v>23250</v>
      </c>
      <c r="L130" s="74" t="s">
        <v>212</v>
      </c>
      <c r="M130" s="75"/>
    </row>
    <row r="131" spans="1:13" ht="60" customHeight="1" x14ac:dyDescent="0.2">
      <c r="A131" s="69"/>
      <c r="B131" s="70" t="s">
        <v>210</v>
      </c>
      <c r="C131" s="70" t="s">
        <v>377</v>
      </c>
      <c r="D131" s="70" t="s">
        <v>9</v>
      </c>
      <c r="E131" s="82"/>
      <c r="F131" s="70" t="s">
        <v>10</v>
      </c>
      <c r="G131" s="71">
        <v>3222138</v>
      </c>
      <c r="H131" s="72" t="s">
        <v>86</v>
      </c>
      <c r="I131" s="73">
        <v>30000</v>
      </c>
      <c r="J131" s="73">
        <f>I131*1.25</f>
        <v>37500</v>
      </c>
      <c r="K131" s="73">
        <f>I131*1.205</f>
        <v>36150</v>
      </c>
      <c r="L131" s="74" t="s">
        <v>212</v>
      </c>
      <c r="M131" s="75" t="s">
        <v>241</v>
      </c>
    </row>
    <row r="132" spans="1:13" ht="35.1" customHeight="1" x14ac:dyDescent="0.2">
      <c r="A132" s="69"/>
      <c r="B132" s="70"/>
      <c r="C132" s="70"/>
      <c r="D132" s="70"/>
      <c r="E132" s="70"/>
      <c r="F132" s="70"/>
      <c r="G132" s="71">
        <v>3222140</v>
      </c>
      <c r="H132" s="72" t="s">
        <v>133</v>
      </c>
      <c r="I132" s="73">
        <f>I133</f>
        <v>21200</v>
      </c>
      <c r="J132" s="73">
        <f t="shared" ref="J132:K132" si="32">J133</f>
        <v>26500</v>
      </c>
      <c r="K132" s="73">
        <f t="shared" si="32"/>
        <v>26500</v>
      </c>
      <c r="L132" s="74"/>
      <c r="M132" s="75" t="s">
        <v>241</v>
      </c>
    </row>
    <row r="133" spans="1:13" ht="35.1" customHeight="1" x14ac:dyDescent="0.2">
      <c r="A133" s="35"/>
      <c r="B133" s="36" t="s">
        <v>147</v>
      </c>
      <c r="C133" s="36" t="s">
        <v>7</v>
      </c>
      <c r="D133" s="36"/>
      <c r="E133" s="36"/>
      <c r="F133" s="36"/>
      <c r="G133" s="38">
        <v>3222140</v>
      </c>
      <c r="H133" s="40" t="s">
        <v>264</v>
      </c>
      <c r="I133" s="17">
        <v>21200</v>
      </c>
      <c r="J133" s="17">
        <f>I133*1.25</f>
        <v>26500</v>
      </c>
      <c r="K133" s="17">
        <f>I133*1.25</f>
        <v>26500</v>
      </c>
      <c r="L133" s="14" t="s">
        <v>212</v>
      </c>
      <c r="M133" s="54"/>
    </row>
    <row r="134" spans="1:13" ht="35.1" customHeight="1" x14ac:dyDescent="0.2">
      <c r="A134" s="41"/>
      <c r="B134" s="42"/>
      <c r="C134" s="42"/>
      <c r="D134" s="42"/>
      <c r="E134" s="42"/>
      <c r="F134" s="42"/>
      <c r="G134" s="43">
        <v>32229</v>
      </c>
      <c r="H134" s="44" t="s">
        <v>89</v>
      </c>
      <c r="I134" s="45">
        <f>SUM(I135:I135)</f>
        <v>26000</v>
      </c>
      <c r="J134" s="45">
        <f>I134*1.25</f>
        <v>32500</v>
      </c>
      <c r="K134" s="45">
        <f>I134</f>
        <v>26000</v>
      </c>
      <c r="L134" s="46"/>
      <c r="M134" s="47"/>
    </row>
    <row r="135" spans="1:13" ht="35.1" customHeight="1" x14ac:dyDescent="0.2">
      <c r="A135" s="35"/>
      <c r="B135" s="36" t="s">
        <v>152</v>
      </c>
      <c r="C135" s="36" t="s">
        <v>7</v>
      </c>
      <c r="D135" s="36"/>
      <c r="E135" s="36"/>
      <c r="F135" s="36"/>
      <c r="G135" s="38">
        <v>3222921</v>
      </c>
      <c r="H135" s="40" t="s">
        <v>90</v>
      </c>
      <c r="I135" s="13">
        <v>26000</v>
      </c>
      <c r="J135" s="13">
        <f>I135*1.25</f>
        <v>32500</v>
      </c>
      <c r="K135" s="13">
        <f>I135</f>
        <v>26000</v>
      </c>
      <c r="L135" s="14" t="s">
        <v>212</v>
      </c>
      <c r="M135" s="2"/>
    </row>
    <row r="136" spans="1:13" ht="35.1" customHeight="1" x14ac:dyDescent="0.2">
      <c r="A136" s="41"/>
      <c r="B136" s="42"/>
      <c r="C136" s="42"/>
      <c r="D136" s="42"/>
      <c r="E136" s="42"/>
      <c r="F136" s="42"/>
      <c r="G136" s="43">
        <v>3223</v>
      </c>
      <c r="H136" s="44" t="s">
        <v>91</v>
      </c>
      <c r="I136" s="45">
        <f>SUM(I137:I139)</f>
        <v>327200</v>
      </c>
      <c r="J136" s="45">
        <f t="shared" ref="J136:K136" si="33">SUM(J137:J139)</f>
        <v>409000</v>
      </c>
      <c r="K136" s="45">
        <f t="shared" si="33"/>
        <v>394276</v>
      </c>
      <c r="L136" s="46"/>
      <c r="M136" s="83"/>
    </row>
    <row r="137" spans="1:13" ht="45" customHeight="1" x14ac:dyDescent="0.2">
      <c r="A137" s="35"/>
      <c r="B137" s="36"/>
      <c r="C137" s="36"/>
      <c r="D137" s="36"/>
      <c r="E137" s="36"/>
      <c r="F137" s="36"/>
      <c r="G137" s="38">
        <v>32231</v>
      </c>
      <c r="H137" s="40" t="s">
        <v>229</v>
      </c>
      <c r="I137" s="17">
        <v>166100</v>
      </c>
      <c r="J137" s="17">
        <f>I137*1.25</f>
        <v>207625</v>
      </c>
      <c r="K137" s="13">
        <f>I137*1.205</f>
        <v>200150.5</v>
      </c>
      <c r="L137" s="14" t="s">
        <v>212</v>
      </c>
      <c r="M137" s="2" t="s">
        <v>263</v>
      </c>
    </row>
    <row r="138" spans="1:13" ht="45" customHeight="1" x14ac:dyDescent="0.2">
      <c r="A138" s="35"/>
      <c r="B138" s="36"/>
      <c r="C138" s="36"/>
      <c r="D138" s="36"/>
      <c r="E138" s="36"/>
      <c r="F138" s="36"/>
      <c r="G138" s="38">
        <v>32233</v>
      </c>
      <c r="H138" s="40" t="s">
        <v>92</v>
      </c>
      <c r="I138" s="17">
        <v>126100</v>
      </c>
      <c r="J138" s="17">
        <f>I138*1.25</f>
        <v>157625</v>
      </c>
      <c r="K138" s="13">
        <f t="shared" ref="K138:K139" si="34">I138*1.205</f>
        <v>151950.5</v>
      </c>
      <c r="L138" s="14" t="s">
        <v>212</v>
      </c>
      <c r="M138" s="2" t="s">
        <v>263</v>
      </c>
    </row>
    <row r="139" spans="1:13" ht="45" customHeight="1" x14ac:dyDescent="0.2">
      <c r="A139" s="35"/>
      <c r="B139" s="36"/>
      <c r="C139" s="36"/>
      <c r="D139" s="36"/>
      <c r="E139" s="36"/>
      <c r="F139" s="36"/>
      <c r="G139" s="38">
        <v>32234</v>
      </c>
      <c r="H139" s="15" t="s">
        <v>93</v>
      </c>
      <c r="I139" s="17">
        <v>35000</v>
      </c>
      <c r="J139" s="17">
        <f>I139*1.25</f>
        <v>43750</v>
      </c>
      <c r="K139" s="13">
        <f t="shared" si="34"/>
        <v>42175</v>
      </c>
      <c r="L139" s="14" t="s">
        <v>212</v>
      </c>
      <c r="M139" s="2" t="s">
        <v>263</v>
      </c>
    </row>
    <row r="140" spans="1:13" ht="35.1" customHeight="1" x14ac:dyDescent="0.2">
      <c r="A140" s="41"/>
      <c r="B140" s="42"/>
      <c r="C140" s="42"/>
      <c r="D140" s="42"/>
      <c r="E140" s="42"/>
      <c r="F140" s="42"/>
      <c r="G140" s="43">
        <v>3224236</v>
      </c>
      <c r="H140" s="44" t="s">
        <v>94</v>
      </c>
      <c r="I140" s="45">
        <f>SUM(I141,I148,I154)</f>
        <v>192000</v>
      </c>
      <c r="J140" s="45">
        <f t="shared" ref="J140:K140" si="35">SUM(J141,J148,J154)</f>
        <v>240000</v>
      </c>
      <c r="K140" s="45">
        <f t="shared" si="35"/>
        <v>192000</v>
      </c>
      <c r="L140" s="46"/>
      <c r="M140" s="49"/>
    </row>
    <row r="141" spans="1:13" ht="35.1" customHeight="1" x14ac:dyDescent="0.2">
      <c r="A141" s="69"/>
      <c r="B141" s="70" t="s">
        <v>298</v>
      </c>
      <c r="C141" s="70" t="s">
        <v>8</v>
      </c>
      <c r="D141" s="70" t="s">
        <v>9</v>
      </c>
      <c r="E141" s="82" t="s">
        <v>378</v>
      </c>
      <c r="F141" s="70" t="s">
        <v>10</v>
      </c>
      <c r="G141" s="71">
        <v>3224236</v>
      </c>
      <c r="H141" s="72" t="s">
        <v>95</v>
      </c>
      <c r="I141" s="73">
        <f>SUM(I142:I147)</f>
        <v>74000</v>
      </c>
      <c r="J141" s="73">
        <f t="shared" ref="J141:K141" si="36">SUM(J142:J147)</f>
        <v>92500</v>
      </c>
      <c r="K141" s="73">
        <f t="shared" si="36"/>
        <v>74000</v>
      </c>
      <c r="L141" s="74" t="s">
        <v>212</v>
      </c>
      <c r="M141" s="75" t="s">
        <v>241</v>
      </c>
    </row>
    <row r="142" spans="1:13" ht="35.1" customHeight="1" x14ac:dyDescent="0.2">
      <c r="A142" s="35"/>
      <c r="B142" s="36"/>
      <c r="C142" s="36"/>
      <c r="D142" s="36"/>
      <c r="E142" s="36"/>
      <c r="F142" s="36"/>
      <c r="G142" s="38"/>
      <c r="H142" s="40" t="s">
        <v>193</v>
      </c>
      <c r="I142" s="17">
        <v>6000</v>
      </c>
      <c r="J142" s="17">
        <f t="shared" ref="J142:J147" si="37">I142*1.25</f>
        <v>7500</v>
      </c>
      <c r="K142" s="13">
        <f>I142</f>
        <v>6000</v>
      </c>
      <c r="L142" s="14"/>
      <c r="M142" s="58"/>
    </row>
    <row r="143" spans="1:13" ht="45" customHeight="1" x14ac:dyDescent="0.2">
      <c r="A143" s="35"/>
      <c r="B143" s="36"/>
      <c r="C143" s="36"/>
      <c r="D143" s="36"/>
      <c r="E143" s="36"/>
      <c r="F143" s="36"/>
      <c r="G143" s="38"/>
      <c r="H143" s="40" t="s">
        <v>194</v>
      </c>
      <c r="I143" s="17">
        <v>23000</v>
      </c>
      <c r="J143" s="17">
        <f t="shared" si="37"/>
        <v>28750</v>
      </c>
      <c r="K143" s="13">
        <f t="shared" ref="K143:K147" si="38">I143</f>
        <v>23000</v>
      </c>
      <c r="L143" s="14"/>
      <c r="M143" s="54"/>
    </row>
    <row r="144" spans="1:13" ht="45" customHeight="1" x14ac:dyDescent="0.2">
      <c r="A144" s="35"/>
      <c r="B144" s="36"/>
      <c r="C144" s="36"/>
      <c r="D144" s="36"/>
      <c r="E144" s="36"/>
      <c r="F144" s="36"/>
      <c r="G144" s="38"/>
      <c r="H144" s="40" t="s">
        <v>136</v>
      </c>
      <c r="I144" s="17">
        <v>12000</v>
      </c>
      <c r="J144" s="17">
        <f t="shared" si="37"/>
        <v>15000</v>
      </c>
      <c r="K144" s="13">
        <f t="shared" si="38"/>
        <v>12000</v>
      </c>
      <c r="L144" s="14"/>
      <c r="M144" s="54"/>
    </row>
    <row r="145" spans="1:13" ht="35.1" customHeight="1" x14ac:dyDescent="0.2">
      <c r="A145" s="35"/>
      <c r="B145" s="36"/>
      <c r="C145" s="36"/>
      <c r="D145" s="36"/>
      <c r="E145" s="36"/>
      <c r="F145" s="36"/>
      <c r="G145" s="38"/>
      <c r="H145" s="40" t="s">
        <v>137</v>
      </c>
      <c r="I145" s="17">
        <v>13000</v>
      </c>
      <c r="J145" s="17">
        <f t="shared" si="37"/>
        <v>16250</v>
      </c>
      <c r="K145" s="13">
        <f t="shared" si="38"/>
        <v>13000</v>
      </c>
      <c r="L145" s="14"/>
      <c r="M145" s="54"/>
    </row>
    <row r="146" spans="1:13" ht="35.1" customHeight="1" x14ac:dyDescent="0.2">
      <c r="A146" s="35"/>
      <c r="B146" s="36"/>
      <c r="C146" s="36"/>
      <c r="D146" s="36"/>
      <c r="E146" s="36"/>
      <c r="F146" s="36"/>
      <c r="G146" s="38"/>
      <c r="H146" s="40" t="s">
        <v>96</v>
      </c>
      <c r="I146" s="17">
        <v>15000</v>
      </c>
      <c r="J146" s="17">
        <f t="shared" si="37"/>
        <v>18750</v>
      </c>
      <c r="K146" s="13">
        <f t="shared" si="38"/>
        <v>15000</v>
      </c>
      <c r="L146" s="14"/>
      <c r="M146" s="54"/>
    </row>
    <row r="147" spans="1:13" ht="35.1" customHeight="1" x14ac:dyDescent="0.2">
      <c r="A147" s="35"/>
      <c r="B147" s="36"/>
      <c r="C147" s="36"/>
      <c r="D147" s="36"/>
      <c r="E147" s="36"/>
      <c r="F147" s="36"/>
      <c r="G147" s="38"/>
      <c r="H147" s="40" t="s">
        <v>299</v>
      </c>
      <c r="I147" s="17">
        <v>5000</v>
      </c>
      <c r="J147" s="17">
        <f t="shared" si="37"/>
        <v>6250</v>
      </c>
      <c r="K147" s="13">
        <f t="shared" si="38"/>
        <v>5000</v>
      </c>
      <c r="L147" s="14"/>
      <c r="M147" s="54"/>
    </row>
    <row r="148" spans="1:13" ht="35.1" customHeight="1" x14ac:dyDescent="0.2">
      <c r="A148" s="69"/>
      <c r="B148" s="70" t="s">
        <v>190</v>
      </c>
      <c r="C148" s="70" t="s">
        <v>8</v>
      </c>
      <c r="D148" s="70" t="s">
        <v>9</v>
      </c>
      <c r="E148" s="82" t="s">
        <v>378</v>
      </c>
      <c r="F148" s="70" t="s">
        <v>10</v>
      </c>
      <c r="G148" s="71">
        <v>3224236</v>
      </c>
      <c r="H148" s="72" t="s">
        <v>97</v>
      </c>
      <c r="I148" s="73">
        <f>SUM(I149:I153)</f>
        <v>68000</v>
      </c>
      <c r="J148" s="73">
        <f t="shared" ref="J148:K148" si="39">SUM(J149:J153)</f>
        <v>85000</v>
      </c>
      <c r="K148" s="73">
        <f t="shared" si="39"/>
        <v>68000</v>
      </c>
      <c r="L148" s="74" t="s">
        <v>212</v>
      </c>
      <c r="M148" s="75" t="s">
        <v>241</v>
      </c>
    </row>
    <row r="149" spans="1:13" ht="35.1" customHeight="1" x14ac:dyDescent="0.2">
      <c r="A149" s="59"/>
      <c r="B149" s="60"/>
      <c r="C149" s="60"/>
      <c r="D149" s="60"/>
      <c r="E149" s="60"/>
      <c r="F149" s="60"/>
      <c r="G149" s="61"/>
      <c r="H149" s="15" t="s">
        <v>199</v>
      </c>
      <c r="I149" s="12">
        <v>10000</v>
      </c>
      <c r="J149" s="12">
        <f t="shared" ref="J149:J154" si="40">I149*1.25</f>
        <v>12500</v>
      </c>
      <c r="K149" s="13">
        <f>I149</f>
        <v>10000</v>
      </c>
      <c r="L149" s="1"/>
      <c r="M149" s="63"/>
    </row>
    <row r="150" spans="1:13" ht="35.1" customHeight="1" x14ac:dyDescent="0.2">
      <c r="A150" s="59"/>
      <c r="B150" s="60"/>
      <c r="C150" s="60"/>
      <c r="D150" s="60"/>
      <c r="E150" s="60"/>
      <c r="F150" s="60"/>
      <c r="G150" s="61"/>
      <c r="H150" s="15" t="s">
        <v>98</v>
      </c>
      <c r="I150" s="12">
        <v>14000</v>
      </c>
      <c r="J150" s="12">
        <f t="shared" si="40"/>
        <v>17500</v>
      </c>
      <c r="K150" s="13">
        <f t="shared" ref="K150:K153" si="41">I150</f>
        <v>14000</v>
      </c>
      <c r="L150" s="1"/>
      <c r="M150" s="2"/>
    </row>
    <row r="151" spans="1:13" ht="35.1" customHeight="1" x14ac:dyDescent="0.2">
      <c r="A151" s="64"/>
      <c r="B151" s="65"/>
      <c r="C151" s="65"/>
      <c r="D151" s="65"/>
      <c r="E151" s="65"/>
      <c r="F151" s="65"/>
      <c r="G151" s="67"/>
      <c r="H151" s="15" t="s">
        <v>99</v>
      </c>
      <c r="I151" s="12">
        <v>23000</v>
      </c>
      <c r="J151" s="12">
        <f t="shared" si="40"/>
        <v>28750</v>
      </c>
      <c r="K151" s="13">
        <f t="shared" si="41"/>
        <v>23000</v>
      </c>
      <c r="L151" s="1"/>
      <c r="M151" s="2"/>
    </row>
    <row r="152" spans="1:13" ht="35.1" customHeight="1" x14ac:dyDescent="0.2">
      <c r="A152" s="64"/>
      <c r="B152" s="65"/>
      <c r="C152" s="65"/>
      <c r="D152" s="65"/>
      <c r="E152" s="65"/>
      <c r="F152" s="65"/>
      <c r="G152" s="67"/>
      <c r="H152" s="15" t="s">
        <v>140</v>
      </c>
      <c r="I152" s="12">
        <v>6000</v>
      </c>
      <c r="J152" s="12">
        <f t="shared" si="40"/>
        <v>7500</v>
      </c>
      <c r="K152" s="13">
        <f t="shared" si="41"/>
        <v>6000</v>
      </c>
      <c r="L152" s="1"/>
      <c r="M152" s="2"/>
    </row>
    <row r="153" spans="1:13" ht="75" customHeight="1" x14ac:dyDescent="0.2">
      <c r="A153" s="59"/>
      <c r="B153" s="60"/>
      <c r="C153" s="60"/>
      <c r="D153" s="60"/>
      <c r="E153" s="60"/>
      <c r="F153" s="60"/>
      <c r="G153" s="61"/>
      <c r="H153" s="15" t="s">
        <v>100</v>
      </c>
      <c r="I153" s="12">
        <v>15000</v>
      </c>
      <c r="J153" s="12">
        <f t="shared" si="40"/>
        <v>18750</v>
      </c>
      <c r="K153" s="13">
        <f t="shared" si="41"/>
        <v>15000</v>
      </c>
      <c r="L153" s="1"/>
      <c r="M153" s="2"/>
    </row>
    <row r="154" spans="1:13" ht="35.1" customHeight="1" x14ac:dyDescent="0.2">
      <c r="A154" s="84"/>
      <c r="B154" s="70" t="s">
        <v>362</v>
      </c>
      <c r="C154" s="70" t="s">
        <v>8</v>
      </c>
      <c r="D154" s="70" t="s">
        <v>9</v>
      </c>
      <c r="E154" s="82" t="s">
        <v>381</v>
      </c>
      <c r="F154" s="70" t="s">
        <v>10</v>
      </c>
      <c r="G154" s="71"/>
      <c r="H154" s="72" t="s">
        <v>361</v>
      </c>
      <c r="I154" s="73">
        <v>50000</v>
      </c>
      <c r="J154" s="73">
        <f t="shared" si="40"/>
        <v>62500</v>
      </c>
      <c r="K154" s="73">
        <f>I154</f>
        <v>50000</v>
      </c>
      <c r="L154" s="74"/>
      <c r="M154" s="75"/>
    </row>
    <row r="155" spans="1:13" ht="35.1" customHeight="1" x14ac:dyDescent="0.2">
      <c r="A155" s="41"/>
      <c r="B155" s="42"/>
      <c r="C155" s="42"/>
      <c r="D155" s="42"/>
      <c r="E155" s="42"/>
      <c r="F155" s="42"/>
      <c r="G155" s="43">
        <v>32244</v>
      </c>
      <c r="H155" s="44" t="s">
        <v>222</v>
      </c>
      <c r="I155" s="45">
        <f>I156</f>
        <v>26000</v>
      </c>
      <c r="J155" s="45">
        <f t="shared" ref="J155:K155" si="42">J156</f>
        <v>32500</v>
      </c>
      <c r="K155" s="45">
        <f t="shared" si="42"/>
        <v>31330.000000000004</v>
      </c>
      <c r="L155" s="46"/>
      <c r="M155" s="47"/>
    </row>
    <row r="156" spans="1:13" ht="35.1" customHeight="1" x14ac:dyDescent="0.2">
      <c r="A156" s="59"/>
      <c r="B156" s="60" t="s">
        <v>153</v>
      </c>
      <c r="C156" s="60" t="s">
        <v>7</v>
      </c>
      <c r="D156" s="60"/>
      <c r="E156" s="85"/>
      <c r="F156" s="60"/>
      <c r="G156" s="61">
        <v>322444</v>
      </c>
      <c r="H156" s="15" t="s">
        <v>223</v>
      </c>
      <c r="I156" s="12">
        <v>26000</v>
      </c>
      <c r="J156" s="12">
        <f>I156*1.25</f>
        <v>32500</v>
      </c>
      <c r="K156" s="13">
        <f>I156*1.205</f>
        <v>31330.000000000004</v>
      </c>
      <c r="L156" s="1" t="s">
        <v>212</v>
      </c>
      <c r="M156" s="2"/>
    </row>
    <row r="157" spans="1:13" ht="35.1" customHeight="1" x14ac:dyDescent="0.2">
      <c r="A157" s="41"/>
      <c r="B157" s="42"/>
      <c r="C157" s="42"/>
      <c r="D157" s="42"/>
      <c r="E157" s="42"/>
      <c r="F157" s="42"/>
      <c r="G157" s="43">
        <v>3225</v>
      </c>
      <c r="H157" s="44" t="s">
        <v>289</v>
      </c>
      <c r="I157" s="45">
        <f>I158</f>
        <v>25000</v>
      </c>
      <c r="J157" s="45">
        <f t="shared" ref="J157:K157" si="43">J158</f>
        <v>31250</v>
      </c>
      <c r="K157" s="45">
        <f t="shared" si="43"/>
        <v>25000</v>
      </c>
      <c r="L157" s="46"/>
      <c r="M157" s="47"/>
    </row>
    <row r="158" spans="1:13" ht="35.1" customHeight="1" x14ac:dyDescent="0.2">
      <c r="A158" s="6"/>
      <c r="B158" s="86" t="s">
        <v>283</v>
      </c>
      <c r="C158" s="86" t="s">
        <v>7</v>
      </c>
      <c r="D158" s="50"/>
      <c r="E158" s="77"/>
      <c r="F158" s="50"/>
      <c r="G158" s="52" t="s">
        <v>256</v>
      </c>
      <c r="H158" s="87" t="s">
        <v>268</v>
      </c>
      <c r="I158" s="88">
        <f>SUM(I159:I160)</f>
        <v>25000</v>
      </c>
      <c r="J158" s="88">
        <f t="shared" ref="J158:K158" si="44">SUM(J159:J160)</f>
        <v>31250</v>
      </c>
      <c r="K158" s="88">
        <f t="shared" si="44"/>
        <v>25000</v>
      </c>
      <c r="L158" s="5"/>
      <c r="M158" s="53" t="s">
        <v>241</v>
      </c>
    </row>
    <row r="159" spans="1:13" ht="35.1" customHeight="1" x14ac:dyDescent="0.2">
      <c r="A159" s="64"/>
      <c r="B159" s="65"/>
      <c r="C159" s="60"/>
      <c r="D159" s="65"/>
      <c r="E159" s="65"/>
      <c r="F159" s="65"/>
      <c r="G159" s="61"/>
      <c r="H159" s="40" t="s">
        <v>257</v>
      </c>
      <c r="I159" s="17">
        <v>20000</v>
      </c>
      <c r="J159" s="17">
        <f>I159*1.25</f>
        <v>25000</v>
      </c>
      <c r="K159" s="12">
        <f>I159</f>
        <v>20000</v>
      </c>
      <c r="L159" s="16" t="s">
        <v>212</v>
      </c>
      <c r="M159" s="2"/>
    </row>
    <row r="160" spans="1:13" ht="35.1" customHeight="1" x14ac:dyDescent="0.2">
      <c r="A160" s="64"/>
      <c r="B160" s="65"/>
      <c r="C160" s="60"/>
      <c r="D160" s="65"/>
      <c r="E160" s="65"/>
      <c r="F160" s="65"/>
      <c r="G160" s="61"/>
      <c r="H160" s="40" t="s">
        <v>258</v>
      </c>
      <c r="I160" s="17">
        <v>5000</v>
      </c>
      <c r="J160" s="17">
        <f>I160*1.25</f>
        <v>6250</v>
      </c>
      <c r="K160" s="12">
        <f>I160</f>
        <v>5000</v>
      </c>
      <c r="L160" s="16" t="s">
        <v>212</v>
      </c>
      <c r="M160" s="68"/>
    </row>
    <row r="161" spans="1:13" ht="35.1" customHeight="1" x14ac:dyDescent="0.2">
      <c r="A161" s="41"/>
      <c r="B161" s="42" t="s">
        <v>279</v>
      </c>
      <c r="C161" s="42" t="s">
        <v>8</v>
      </c>
      <c r="D161" s="42" t="s">
        <v>9</v>
      </c>
      <c r="E161" s="89" t="s">
        <v>381</v>
      </c>
      <c r="F161" s="42" t="s">
        <v>10</v>
      </c>
      <c r="G161" s="43">
        <v>32272</v>
      </c>
      <c r="H161" s="44" t="s">
        <v>269</v>
      </c>
      <c r="I161" s="45">
        <f>SUM(I162:I167)</f>
        <v>130000</v>
      </c>
      <c r="J161" s="45">
        <f t="shared" ref="J161:K161" si="45">SUM(J162:J167)</f>
        <v>162500</v>
      </c>
      <c r="K161" s="45">
        <f t="shared" si="45"/>
        <v>156650</v>
      </c>
      <c r="L161" s="46" t="s">
        <v>212</v>
      </c>
      <c r="M161" s="47" t="s">
        <v>241</v>
      </c>
    </row>
    <row r="162" spans="1:13" ht="35.1" customHeight="1" x14ac:dyDescent="0.2">
      <c r="A162" s="35"/>
      <c r="B162" s="36"/>
      <c r="C162" s="36"/>
      <c r="D162" s="36"/>
      <c r="E162" s="90"/>
      <c r="F162" s="36"/>
      <c r="G162" s="38" t="s">
        <v>261</v>
      </c>
      <c r="H162" s="40" t="s">
        <v>252</v>
      </c>
      <c r="I162" s="17">
        <v>25000</v>
      </c>
      <c r="J162" s="17">
        <f t="shared" ref="J162:J168" si="46">I162*1.25</f>
        <v>31250</v>
      </c>
      <c r="K162" s="13">
        <f>I162*1.205</f>
        <v>30125</v>
      </c>
      <c r="L162" s="14"/>
      <c r="M162" s="54"/>
    </row>
    <row r="163" spans="1:13" ht="35.1" customHeight="1" x14ac:dyDescent="0.2">
      <c r="A163" s="35"/>
      <c r="B163" s="36"/>
      <c r="C163" s="36"/>
      <c r="D163" s="36"/>
      <c r="E163" s="90"/>
      <c r="F163" s="36"/>
      <c r="G163" s="38" t="s">
        <v>261</v>
      </c>
      <c r="H163" s="40" t="s">
        <v>253</v>
      </c>
      <c r="I163" s="17">
        <v>15000</v>
      </c>
      <c r="J163" s="17">
        <f t="shared" si="46"/>
        <v>18750</v>
      </c>
      <c r="K163" s="13">
        <f t="shared" ref="K163:K167" si="47">I163*1.205</f>
        <v>18075</v>
      </c>
      <c r="L163" s="14"/>
      <c r="M163" s="54"/>
    </row>
    <row r="164" spans="1:13" ht="35.1" customHeight="1" x14ac:dyDescent="0.2">
      <c r="A164" s="35"/>
      <c r="B164" s="36"/>
      <c r="C164" s="36"/>
      <c r="D164" s="36"/>
      <c r="E164" s="90"/>
      <c r="F164" s="36"/>
      <c r="G164" s="38" t="s">
        <v>261</v>
      </c>
      <c r="H164" s="40" t="s">
        <v>254</v>
      </c>
      <c r="I164" s="17">
        <v>10000</v>
      </c>
      <c r="J164" s="17">
        <f t="shared" si="46"/>
        <v>12500</v>
      </c>
      <c r="K164" s="13">
        <f t="shared" si="47"/>
        <v>12050</v>
      </c>
      <c r="L164" s="14"/>
      <c r="M164" s="54"/>
    </row>
    <row r="165" spans="1:13" ht="35.1" customHeight="1" x14ac:dyDescent="0.2">
      <c r="A165" s="35"/>
      <c r="B165" s="36"/>
      <c r="C165" s="36"/>
      <c r="D165" s="36"/>
      <c r="E165" s="90"/>
      <c r="F165" s="36"/>
      <c r="G165" s="38" t="s">
        <v>261</v>
      </c>
      <c r="H165" s="40" t="s">
        <v>342</v>
      </c>
      <c r="I165" s="17">
        <v>40000</v>
      </c>
      <c r="J165" s="17">
        <f t="shared" si="46"/>
        <v>50000</v>
      </c>
      <c r="K165" s="13">
        <f t="shared" si="47"/>
        <v>48200</v>
      </c>
      <c r="L165" s="14"/>
      <c r="M165" s="54"/>
    </row>
    <row r="166" spans="1:13" ht="35.1" customHeight="1" x14ac:dyDescent="0.2">
      <c r="A166" s="35"/>
      <c r="B166" s="36"/>
      <c r="C166" s="36"/>
      <c r="D166" s="36"/>
      <c r="E166" s="90"/>
      <c r="F166" s="36"/>
      <c r="G166" s="38" t="s">
        <v>261</v>
      </c>
      <c r="H166" s="40" t="s">
        <v>343</v>
      </c>
      <c r="I166" s="17">
        <v>25000</v>
      </c>
      <c r="J166" s="17">
        <f t="shared" si="46"/>
        <v>31250</v>
      </c>
      <c r="K166" s="13">
        <f t="shared" si="47"/>
        <v>30125</v>
      </c>
      <c r="L166" s="14"/>
      <c r="M166" s="54"/>
    </row>
    <row r="167" spans="1:13" ht="35.1" customHeight="1" x14ac:dyDescent="0.2">
      <c r="A167" s="35"/>
      <c r="B167" s="36"/>
      <c r="C167" s="36"/>
      <c r="D167" s="36"/>
      <c r="E167" s="90"/>
      <c r="F167" s="36"/>
      <c r="G167" s="38" t="s">
        <v>256</v>
      </c>
      <c r="H167" s="40" t="s">
        <v>341</v>
      </c>
      <c r="I167" s="17">
        <v>15000</v>
      </c>
      <c r="J167" s="17">
        <f t="shared" si="46"/>
        <v>18750</v>
      </c>
      <c r="K167" s="13">
        <f t="shared" si="47"/>
        <v>18075</v>
      </c>
      <c r="L167" s="14"/>
      <c r="M167" s="54"/>
    </row>
    <row r="168" spans="1:13" ht="35.1" customHeight="1" x14ac:dyDescent="0.2">
      <c r="A168" s="41"/>
      <c r="B168" s="42"/>
      <c r="C168" s="42"/>
      <c r="D168" s="42"/>
      <c r="E168" s="42"/>
      <c r="F168" s="42"/>
      <c r="G168" s="43">
        <v>3231</v>
      </c>
      <c r="H168" s="44" t="s">
        <v>101</v>
      </c>
      <c r="I168" s="45">
        <f>SUM(I169,I172)</f>
        <v>101000</v>
      </c>
      <c r="J168" s="45">
        <f t="shared" si="46"/>
        <v>126250</v>
      </c>
      <c r="K168" s="45">
        <f>I168*1.205</f>
        <v>121705</v>
      </c>
      <c r="L168" s="46"/>
      <c r="M168" s="47"/>
    </row>
    <row r="169" spans="1:13" ht="35.1" customHeight="1" x14ac:dyDescent="0.2">
      <c r="A169" s="69"/>
      <c r="B169" s="70"/>
      <c r="C169" s="70"/>
      <c r="D169" s="70"/>
      <c r="E169" s="70"/>
      <c r="F169" s="70"/>
      <c r="G169" s="71">
        <v>32311</v>
      </c>
      <c r="H169" s="72" t="s">
        <v>102</v>
      </c>
      <c r="I169" s="73">
        <f>SUM(I170:I171)</f>
        <v>76000</v>
      </c>
      <c r="J169" s="73">
        <f t="shared" ref="J169:K169" si="48">SUM(J170:J171)</f>
        <v>95000</v>
      </c>
      <c r="K169" s="73">
        <f t="shared" si="48"/>
        <v>91580</v>
      </c>
      <c r="L169" s="74"/>
      <c r="M169" s="75"/>
    </row>
    <row r="170" spans="1:13" ht="45" customHeight="1" x14ac:dyDescent="0.2">
      <c r="A170" s="35"/>
      <c r="B170" s="60"/>
      <c r="C170" s="60"/>
      <c r="D170" s="60"/>
      <c r="E170" s="60"/>
      <c r="F170" s="60"/>
      <c r="G170" s="61" t="s">
        <v>261</v>
      </c>
      <c r="H170" s="15" t="s">
        <v>103</v>
      </c>
      <c r="I170" s="12">
        <v>25000</v>
      </c>
      <c r="J170" s="12">
        <f>I170*1.25</f>
        <v>31250</v>
      </c>
      <c r="K170" s="13">
        <f>I170*1.205</f>
        <v>30125</v>
      </c>
      <c r="L170" s="14" t="s">
        <v>212</v>
      </c>
      <c r="M170" s="2" t="s">
        <v>263</v>
      </c>
    </row>
    <row r="171" spans="1:13" ht="45" customHeight="1" x14ac:dyDescent="0.2">
      <c r="A171" s="35"/>
      <c r="B171" s="60"/>
      <c r="C171" s="60"/>
      <c r="D171" s="60"/>
      <c r="E171" s="60"/>
      <c r="F171" s="60"/>
      <c r="G171" s="61" t="s">
        <v>261</v>
      </c>
      <c r="H171" s="15" t="s">
        <v>251</v>
      </c>
      <c r="I171" s="12">
        <v>51000</v>
      </c>
      <c r="J171" s="12">
        <f>I171*1.25</f>
        <v>63750</v>
      </c>
      <c r="K171" s="13">
        <f>I171*1.205</f>
        <v>61455</v>
      </c>
      <c r="L171" s="14" t="s">
        <v>212</v>
      </c>
      <c r="M171" s="2" t="s">
        <v>263</v>
      </c>
    </row>
    <row r="172" spans="1:13" ht="45" customHeight="1" x14ac:dyDescent="0.2">
      <c r="A172" s="69"/>
      <c r="B172" s="70"/>
      <c r="C172" s="70"/>
      <c r="D172" s="70"/>
      <c r="E172" s="70"/>
      <c r="F172" s="70"/>
      <c r="G172" s="71">
        <v>32313</v>
      </c>
      <c r="H172" s="72" t="s">
        <v>104</v>
      </c>
      <c r="I172" s="73">
        <v>25000</v>
      </c>
      <c r="J172" s="73">
        <f>I172*1.25</f>
        <v>31250</v>
      </c>
      <c r="K172" s="73">
        <f>I172*1.205</f>
        <v>30125</v>
      </c>
      <c r="L172" s="74" t="s">
        <v>212</v>
      </c>
      <c r="M172" s="75" t="s">
        <v>263</v>
      </c>
    </row>
    <row r="173" spans="1:13" ht="35.1" customHeight="1" x14ac:dyDescent="0.2">
      <c r="A173" s="41"/>
      <c r="B173" s="42"/>
      <c r="C173" s="42"/>
      <c r="D173" s="42"/>
      <c r="E173" s="42"/>
      <c r="F173" s="42"/>
      <c r="G173" s="43">
        <v>3232</v>
      </c>
      <c r="H173" s="44" t="s">
        <v>105</v>
      </c>
      <c r="I173" s="45">
        <f>SUM(I174,I177,I214)</f>
        <v>421400</v>
      </c>
      <c r="J173" s="45">
        <f t="shared" ref="J173:K173" si="49">SUM(J174,J177,J214)</f>
        <v>526750</v>
      </c>
      <c r="K173" s="45">
        <f t="shared" si="49"/>
        <v>418748</v>
      </c>
      <c r="L173" s="46"/>
      <c r="M173" s="47"/>
    </row>
    <row r="174" spans="1:13" ht="35.1" customHeight="1" x14ac:dyDescent="0.2">
      <c r="A174" s="69"/>
      <c r="B174" s="70" t="s">
        <v>154</v>
      </c>
      <c r="C174" s="70" t="s">
        <v>7</v>
      </c>
      <c r="D174" s="70"/>
      <c r="E174" s="70"/>
      <c r="F174" s="70"/>
      <c r="G174" s="71">
        <v>32321</v>
      </c>
      <c r="H174" s="72" t="s">
        <v>106</v>
      </c>
      <c r="I174" s="73">
        <f>SUM(I175:I176)</f>
        <v>13200</v>
      </c>
      <c r="J174" s="73">
        <f t="shared" ref="J174:K174" si="50">SUM(J175:J176)</f>
        <v>16500</v>
      </c>
      <c r="K174" s="73">
        <f t="shared" si="50"/>
        <v>15906.000000000002</v>
      </c>
      <c r="L174" s="74" t="s">
        <v>212</v>
      </c>
      <c r="M174" s="75"/>
    </row>
    <row r="175" spans="1:13" ht="35.1" customHeight="1" x14ac:dyDescent="0.2">
      <c r="A175" s="35"/>
      <c r="B175" s="36"/>
      <c r="C175" s="36"/>
      <c r="D175" s="36"/>
      <c r="E175" s="36"/>
      <c r="F175" s="36"/>
      <c r="G175" s="38"/>
      <c r="H175" s="40" t="s">
        <v>107</v>
      </c>
      <c r="I175" s="17">
        <v>6600</v>
      </c>
      <c r="J175" s="17">
        <f>I175*1.25</f>
        <v>8250</v>
      </c>
      <c r="K175" s="13">
        <f>I175*1.205</f>
        <v>7953.0000000000009</v>
      </c>
      <c r="L175" s="14"/>
      <c r="M175" s="54"/>
    </row>
    <row r="176" spans="1:13" ht="35.1" customHeight="1" x14ac:dyDescent="0.2">
      <c r="A176" s="35"/>
      <c r="B176" s="36"/>
      <c r="C176" s="36"/>
      <c r="D176" s="36"/>
      <c r="E176" s="36"/>
      <c r="F176" s="36"/>
      <c r="G176" s="38"/>
      <c r="H176" s="40" t="s">
        <v>108</v>
      </c>
      <c r="I176" s="17">
        <v>6600</v>
      </c>
      <c r="J176" s="17">
        <f>I176*1.25</f>
        <v>8250</v>
      </c>
      <c r="K176" s="13">
        <f>I176*1.205</f>
        <v>7953.0000000000009</v>
      </c>
      <c r="L176" s="14"/>
      <c r="M176" s="54"/>
    </row>
    <row r="177" spans="1:13" ht="35.1" customHeight="1" x14ac:dyDescent="0.2">
      <c r="A177" s="69"/>
      <c r="B177" s="70"/>
      <c r="C177" s="70"/>
      <c r="D177" s="70"/>
      <c r="E177" s="70"/>
      <c r="F177" s="70"/>
      <c r="G177" s="71">
        <v>32322</v>
      </c>
      <c r="H177" s="72" t="s">
        <v>109</v>
      </c>
      <c r="I177" s="73">
        <f>I178+I179+I187+I188+I189+I190+I191+I192+I193+I194</f>
        <v>334700</v>
      </c>
      <c r="J177" s="73">
        <f t="shared" ref="J177:K177" si="51">J178+J179+J187+J188+J189+J190+J191+J192+J193+J194</f>
        <v>418375</v>
      </c>
      <c r="K177" s="73">
        <f t="shared" si="51"/>
        <v>353437</v>
      </c>
      <c r="L177" s="74" t="s">
        <v>212</v>
      </c>
      <c r="M177" s="75"/>
    </row>
    <row r="178" spans="1:13" ht="35.1" customHeight="1" x14ac:dyDescent="0.2">
      <c r="A178" s="8"/>
      <c r="B178" s="50" t="s">
        <v>294</v>
      </c>
      <c r="C178" s="50"/>
      <c r="D178" s="50"/>
      <c r="E178" s="50"/>
      <c r="F178" s="50"/>
      <c r="G178" s="50"/>
      <c r="H178" s="3" t="s">
        <v>110</v>
      </c>
      <c r="I178" s="7">
        <v>2000</v>
      </c>
      <c r="J178" s="7">
        <f>I178*1.25</f>
        <v>2500</v>
      </c>
      <c r="K178" s="7">
        <f>I178*1.205</f>
        <v>2410</v>
      </c>
      <c r="L178" s="9"/>
      <c r="M178" s="53"/>
    </row>
    <row r="179" spans="1:13" ht="35.1" customHeight="1" x14ac:dyDescent="0.2">
      <c r="A179" s="8"/>
      <c r="B179" s="50" t="s">
        <v>288</v>
      </c>
      <c r="C179" s="50" t="s">
        <v>7</v>
      </c>
      <c r="D179" s="50"/>
      <c r="E179" s="50"/>
      <c r="F179" s="50"/>
      <c r="G179" s="50"/>
      <c r="H179" s="3" t="s">
        <v>374</v>
      </c>
      <c r="I179" s="7">
        <f>SUM(I180:I186)</f>
        <v>25400</v>
      </c>
      <c r="J179" s="7">
        <f t="shared" ref="J179:K179" si="52">SUM(J180:J186)</f>
        <v>31750</v>
      </c>
      <c r="K179" s="7">
        <f t="shared" si="52"/>
        <v>30607</v>
      </c>
      <c r="L179" s="9"/>
      <c r="M179" s="53"/>
    </row>
    <row r="180" spans="1:13" ht="35.1" customHeight="1" x14ac:dyDescent="0.2">
      <c r="A180" s="91"/>
      <c r="B180" s="60"/>
      <c r="C180" s="60"/>
      <c r="D180" s="60"/>
      <c r="E180" s="60"/>
      <c r="F180" s="60"/>
      <c r="G180" s="60"/>
      <c r="H180" s="15" t="s">
        <v>349</v>
      </c>
      <c r="I180" s="12">
        <v>3500</v>
      </c>
      <c r="J180" s="12">
        <f t="shared" ref="J180:J193" si="53">I180*1.25</f>
        <v>4375</v>
      </c>
      <c r="K180" s="13">
        <f t="shared" ref="K180:K186" si="54">I180*1.205</f>
        <v>4217.5</v>
      </c>
      <c r="L180" s="92"/>
      <c r="M180" s="2"/>
    </row>
    <row r="181" spans="1:13" ht="35.1" customHeight="1" x14ac:dyDescent="0.2">
      <c r="A181" s="91"/>
      <c r="B181" s="60"/>
      <c r="C181" s="60"/>
      <c r="D181" s="60"/>
      <c r="E181" s="60"/>
      <c r="F181" s="60"/>
      <c r="G181" s="60"/>
      <c r="H181" s="15" t="s">
        <v>350</v>
      </c>
      <c r="I181" s="12">
        <v>5000</v>
      </c>
      <c r="J181" s="12">
        <f t="shared" si="53"/>
        <v>6250</v>
      </c>
      <c r="K181" s="13">
        <f t="shared" si="54"/>
        <v>6025</v>
      </c>
      <c r="L181" s="92"/>
      <c r="M181" s="2"/>
    </row>
    <row r="182" spans="1:13" ht="35.1" customHeight="1" x14ac:dyDescent="0.2">
      <c r="A182" s="91"/>
      <c r="B182" s="60"/>
      <c r="C182" s="60"/>
      <c r="D182" s="60"/>
      <c r="E182" s="60"/>
      <c r="F182" s="60"/>
      <c r="G182" s="60"/>
      <c r="H182" s="15" t="s">
        <v>351</v>
      </c>
      <c r="I182" s="12">
        <v>4200</v>
      </c>
      <c r="J182" s="12">
        <f t="shared" si="53"/>
        <v>5250</v>
      </c>
      <c r="K182" s="13">
        <f t="shared" si="54"/>
        <v>5061</v>
      </c>
      <c r="L182" s="92"/>
      <c r="M182" s="2"/>
    </row>
    <row r="183" spans="1:13" ht="35.1" customHeight="1" x14ac:dyDescent="0.2">
      <c r="A183" s="91"/>
      <c r="B183" s="60"/>
      <c r="C183" s="60"/>
      <c r="D183" s="60"/>
      <c r="E183" s="60"/>
      <c r="F183" s="60"/>
      <c r="G183" s="60"/>
      <c r="H183" s="15" t="s">
        <v>352</v>
      </c>
      <c r="I183" s="12">
        <v>2500</v>
      </c>
      <c r="J183" s="12">
        <f t="shared" si="53"/>
        <v>3125</v>
      </c>
      <c r="K183" s="13">
        <f t="shared" si="54"/>
        <v>3012.5</v>
      </c>
      <c r="L183" s="92"/>
      <c r="M183" s="2"/>
    </row>
    <row r="184" spans="1:13" ht="35.1" customHeight="1" x14ac:dyDescent="0.2">
      <c r="A184" s="91"/>
      <c r="B184" s="60"/>
      <c r="C184" s="60"/>
      <c r="D184" s="60"/>
      <c r="E184" s="60"/>
      <c r="F184" s="60"/>
      <c r="G184" s="60"/>
      <c r="H184" s="15" t="s">
        <v>353</v>
      </c>
      <c r="I184" s="12">
        <v>4000</v>
      </c>
      <c r="J184" s="12">
        <f t="shared" si="53"/>
        <v>5000</v>
      </c>
      <c r="K184" s="13">
        <f t="shared" si="54"/>
        <v>4820</v>
      </c>
      <c r="L184" s="92"/>
      <c r="M184" s="2"/>
    </row>
    <row r="185" spans="1:13" ht="35.1" customHeight="1" x14ac:dyDescent="0.2">
      <c r="A185" s="91"/>
      <c r="B185" s="60"/>
      <c r="C185" s="60"/>
      <c r="D185" s="60"/>
      <c r="E185" s="60"/>
      <c r="F185" s="60"/>
      <c r="G185" s="60"/>
      <c r="H185" s="15" t="s">
        <v>354</v>
      </c>
      <c r="I185" s="12">
        <v>3500</v>
      </c>
      <c r="J185" s="12">
        <f t="shared" si="53"/>
        <v>4375</v>
      </c>
      <c r="K185" s="13">
        <f t="shared" si="54"/>
        <v>4217.5</v>
      </c>
      <c r="L185" s="92"/>
      <c r="M185" s="2"/>
    </row>
    <row r="186" spans="1:13" ht="35.1" customHeight="1" x14ac:dyDescent="0.2">
      <c r="A186" s="91"/>
      <c r="B186" s="60"/>
      <c r="C186" s="60"/>
      <c r="D186" s="60"/>
      <c r="E186" s="60"/>
      <c r="F186" s="60"/>
      <c r="G186" s="60"/>
      <c r="H186" s="15" t="s">
        <v>111</v>
      </c>
      <c r="I186" s="12">
        <v>2700</v>
      </c>
      <c r="J186" s="12">
        <f t="shared" si="53"/>
        <v>3375</v>
      </c>
      <c r="K186" s="13">
        <f t="shared" si="54"/>
        <v>3253.5</v>
      </c>
      <c r="L186" s="92"/>
      <c r="M186" s="2"/>
    </row>
    <row r="187" spans="1:13" ht="35.1" customHeight="1" x14ac:dyDescent="0.2">
      <c r="A187" s="8"/>
      <c r="B187" s="50" t="s">
        <v>155</v>
      </c>
      <c r="C187" s="50" t="s">
        <v>8</v>
      </c>
      <c r="D187" s="50" t="s">
        <v>9</v>
      </c>
      <c r="E187" s="50" t="s">
        <v>382</v>
      </c>
      <c r="F187" s="50" t="s">
        <v>196</v>
      </c>
      <c r="G187" s="50"/>
      <c r="H187" s="3" t="s">
        <v>112</v>
      </c>
      <c r="I187" s="7">
        <v>50000</v>
      </c>
      <c r="J187" s="7">
        <f t="shared" si="53"/>
        <v>62500</v>
      </c>
      <c r="K187" s="7">
        <f>I187*1.205</f>
        <v>60250</v>
      </c>
      <c r="L187" s="9" t="s">
        <v>212</v>
      </c>
      <c r="M187" s="53" t="s">
        <v>241</v>
      </c>
    </row>
    <row r="188" spans="1:13" ht="35.1" customHeight="1" x14ac:dyDescent="0.2">
      <c r="A188" s="8"/>
      <c r="B188" s="50" t="s">
        <v>280</v>
      </c>
      <c r="C188" s="50" t="s">
        <v>8</v>
      </c>
      <c r="D188" s="50" t="s">
        <v>9</v>
      </c>
      <c r="E188" s="50" t="s">
        <v>378</v>
      </c>
      <c r="F188" s="50" t="s">
        <v>196</v>
      </c>
      <c r="G188" s="50"/>
      <c r="H188" s="3" t="s">
        <v>337</v>
      </c>
      <c r="I188" s="7">
        <v>30000</v>
      </c>
      <c r="J188" s="7">
        <f t="shared" si="53"/>
        <v>37500</v>
      </c>
      <c r="K188" s="7">
        <f>I188</f>
        <v>30000</v>
      </c>
      <c r="L188" s="9" t="s">
        <v>212</v>
      </c>
      <c r="M188" s="53" t="s">
        <v>241</v>
      </c>
    </row>
    <row r="189" spans="1:13" ht="35.1" customHeight="1" x14ac:dyDescent="0.2">
      <c r="A189" s="93"/>
      <c r="B189" s="94" t="s">
        <v>339</v>
      </c>
      <c r="C189" s="94" t="s">
        <v>7</v>
      </c>
      <c r="D189" s="94"/>
      <c r="E189" s="94"/>
      <c r="F189" s="94"/>
      <c r="G189" s="94"/>
      <c r="H189" s="95" t="s">
        <v>338</v>
      </c>
      <c r="I189" s="10">
        <v>22000</v>
      </c>
      <c r="J189" s="10">
        <f t="shared" si="53"/>
        <v>27500</v>
      </c>
      <c r="K189" s="10">
        <f>I189</f>
        <v>22000</v>
      </c>
      <c r="L189" s="11" t="s">
        <v>212</v>
      </c>
      <c r="M189" s="96"/>
    </row>
    <row r="190" spans="1:13" ht="35.1" customHeight="1" x14ac:dyDescent="0.2">
      <c r="A190" s="93"/>
      <c r="B190" s="94" t="s">
        <v>156</v>
      </c>
      <c r="C190" s="94" t="s">
        <v>7</v>
      </c>
      <c r="D190" s="94"/>
      <c r="E190" s="94"/>
      <c r="F190" s="94"/>
      <c r="G190" s="94"/>
      <c r="H190" s="95" t="s">
        <v>384</v>
      </c>
      <c r="I190" s="10">
        <v>4000</v>
      </c>
      <c r="J190" s="10">
        <f t="shared" si="53"/>
        <v>5000</v>
      </c>
      <c r="K190" s="10">
        <f>I190*1.205</f>
        <v>4820</v>
      </c>
      <c r="L190" s="11" t="s">
        <v>212</v>
      </c>
      <c r="M190" s="96"/>
    </row>
    <row r="191" spans="1:13" ht="35.1" customHeight="1" x14ac:dyDescent="0.2">
      <c r="A191" s="93"/>
      <c r="B191" s="94" t="s">
        <v>238</v>
      </c>
      <c r="C191" s="94" t="s">
        <v>7</v>
      </c>
      <c r="D191" s="94"/>
      <c r="E191" s="94"/>
      <c r="F191" s="94"/>
      <c r="G191" s="94"/>
      <c r="H191" s="95" t="s">
        <v>239</v>
      </c>
      <c r="I191" s="10">
        <v>5000</v>
      </c>
      <c r="J191" s="10">
        <f t="shared" si="53"/>
        <v>6250</v>
      </c>
      <c r="K191" s="10">
        <f>I191</f>
        <v>5000</v>
      </c>
      <c r="L191" s="11" t="s">
        <v>212</v>
      </c>
      <c r="M191" s="96"/>
    </row>
    <row r="192" spans="1:13" ht="35.1" customHeight="1" x14ac:dyDescent="0.2">
      <c r="A192" s="93"/>
      <c r="B192" s="94" t="s">
        <v>238</v>
      </c>
      <c r="C192" s="94" t="s">
        <v>7</v>
      </c>
      <c r="D192" s="94"/>
      <c r="E192" s="94"/>
      <c r="F192" s="94"/>
      <c r="G192" s="94"/>
      <c r="H192" s="95" t="s">
        <v>357</v>
      </c>
      <c r="I192" s="10">
        <v>5000</v>
      </c>
      <c r="J192" s="10">
        <f t="shared" si="53"/>
        <v>6250</v>
      </c>
      <c r="K192" s="10">
        <f>I192</f>
        <v>5000</v>
      </c>
      <c r="L192" s="11" t="s">
        <v>212</v>
      </c>
      <c r="M192" s="96"/>
    </row>
    <row r="193" spans="1:13" ht="35.1" customHeight="1" x14ac:dyDescent="0.2">
      <c r="A193" s="93"/>
      <c r="B193" s="94" t="s">
        <v>369</v>
      </c>
      <c r="C193" s="94" t="s">
        <v>7</v>
      </c>
      <c r="D193" s="94"/>
      <c r="E193" s="94"/>
      <c r="F193" s="94"/>
      <c r="G193" s="94"/>
      <c r="H193" s="95" t="s">
        <v>368</v>
      </c>
      <c r="I193" s="10">
        <v>10000</v>
      </c>
      <c r="J193" s="10">
        <f t="shared" si="53"/>
        <v>12500</v>
      </c>
      <c r="K193" s="136">
        <f>I193*1.205</f>
        <v>12050</v>
      </c>
      <c r="L193" s="11" t="s">
        <v>212</v>
      </c>
      <c r="M193" s="96"/>
    </row>
    <row r="194" spans="1:13" ht="35.1" customHeight="1" x14ac:dyDescent="0.2">
      <c r="A194" s="8"/>
      <c r="B194" s="50" t="s">
        <v>157</v>
      </c>
      <c r="C194" s="50" t="s">
        <v>8</v>
      </c>
      <c r="D194" s="50" t="s">
        <v>9</v>
      </c>
      <c r="E194" s="77" t="s">
        <v>381</v>
      </c>
      <c r="F194" s="50" t="s">
        <v>10</v>
      </c>
      <c r="G194" s="52">
        <v>32322</v>
      </c>
      <c r="H194" s="3" t="s">
        <v>262</v>
      </c>
      <c r="I194" s="97">
        <f>SUM(I195:I213)</f>
        <v>181300</v>
      </c>
      <c r="J194" s="97">
        <f t="shared" ref="J194:K194" si="55">SUM(J195:J213)</f>
        <v>226625</v>
      </c>
      <c r="K194" s="97">
        <f t="shared" si="55"/>
        <v>181300</v>
      </c>
      <c r="L194" s="9" t="s">
        <v>212</v>
      </c>
      <c r="M194" s="53" t="s">
        <v>241</v>
      </c>
    </row>
    <row r="195" spans="1:13" ht="35.1" customHeight="1" x14ac:dyDescent="0.2">
      <c r="A195" s="98"/>
      <c r="B195" s="36"/>
      <c r="C195" s="36"/>
      <c r="D195" s="36"/>
      <c r="E195" s="36"/>
      <c r="F195" s="36"/>
      <c r="G195" s="36"/>
      <c r="H195" s="40" t="s">
        <v>385</v>
      </c>
      <c r="I195" s="17">
        <v>20150</v>
      </c>
      <c r="J195" s="17">
        <f t="shared" ref="J195:J213" si="56">I195*1.25</f>
        <v>25187.5</v>
      </c>
      <c r="K195" s="13">
        <f>I195</f>
        <v>20150</v>
      </c>
      <c r="L195" s="99"/>
      <c r="M195" s="100"/>
    </row>
    <row r="196" spans="1:13" ht="35.1" customHeight="1" x14ac:dyDescent="0.2">
      <c r="A196" s="98"/>
      <c r="B196" s="36"/>
      <c r="C196" s="36"/>
      <c r="D196" s="36"/>
      <c r="E196" s="36"/>
      <c r="F196" s="36"/>
      <c r="G196" s="36"/>
      <c r="H196" s="40" t="s">
        <v>386</v>
      </c>
      <c r="I196" s="17">
        <v>31300</v>
      </c>
      <c r="J196" s="17">
        <f t="shared" si="56"/>
        <v>39125</v>
      </c>
      <c r="K196" s="13">
        <f t="shared" ref="K196:K213" si="57">I196</f>
        <v>31300</v>
      </c>
      <c r="L196" s="99"/>
      <c r="M196" s="100"/>
    </row>
    <row r="197" spans="1:13" ht="35.1" customHeight="1" x14ac:dyDescent="0.2">
      <c r="A197" s="98"/>
      <c r="B197" s="36"/>
      <c r="C197" s="36"/>
      <c r="D197" s="36"/>
      <c r="E197" s="36"/>
      <c r="F197" s="36"/>
      <c r="G197" s="36"/>
      <c r="H197" s="40" t="s">
        <v>387</v>
      </c>
      <c r="I197" s="17">
        <v>56250</v>
      </c>
      <c r="J197" s="17">
        <f t="shared" si="56"/>
        <v>70312.5</v>
      </c>
      <c r="K197" s="13">
        <f t="shared" si="57"/>
        <v>56250</v>
      </c>
      <c r="L197" s="99"/>
      <c r="M197" s="100"/>
    </row>
    <row r="198" spans="1:13" ht="35.1" customHeight="1" x14ac:dyDescent="0.2">
      <c r="A198" s="98"/>
      <c r="B198" s="36"/>
      <c r="C198" s="36"/>
      <c r="D198" s="36"/>
      <c r="E198" s="36"/>
      <c r="F198" s="36"/>
      <c r="G198" s="36"/>
      <c r="H198" s="40" t="s">
        <v>388</v>
      </c>
      <c r="I198" s="17">
        <v>1500</v>
      </c>
      <c r="J198" s="17">
        <f t="shared" si="56"/>
        <v>1875</v>
      </c>
      <c r="K198" s="13">
        <f t="shared" si="57"/>
        <v>1500</v>
      </c>
      <c r="L198" s="99"/>
      <c r="M198" s="100"/>
    </row>
    <row r="199" spans="1:13" ht="35.1" customHeight="1" x14ac:dyDescent="0.2">
      <c r="A199" s="98"/>
      <c r="B199" s="36"/>
      <c r="C199" s="36"/>
      <c r="D199" s="36"/>
      <c r="E199" s="36"/>
      <c r="F199" s="36"/>
      <c r="G199" s="36"/>
      <c r="H199" s="40" t="s">
        <v>389</v>
      </c>
      <c r="I199" s="17">
        <v>11450</v>
      </c>
      <c r="J199" s="17">
        <f t="shared" si="56"/>
        <v>14312.5</v>
      </c>
      <c r="K199" s="13">
        <f t="shared" si="57"/>
        <v>11450</v>
      </c>
      <c r="L199" s="99"/>
      <c r="M199" s="100"/>
    </row>
    <row r="200" spans="1:13" ht="35.1" customHeight="1" x14ac:dyDescent="0.2">
      <c r="A200" s="98"/>
      <c r="B200" s="36"/>
      <c r="C200" s="36"/>
      <c r="D200" s="36"/>
      <c r="E200" s="36"/>
      <c r="F200" s="36"/>
      <c r="G200" s="36"/>
      <c r="H200" s="40" t="s">
        <v>390</v>
      </c>
      <c r="I200" s="17">
        <v>11150</v>
      </c>
      <c r="J200" s="17">
        <f t="shared" si="56"/>
        <v>13937.5</v>
      </c>
      <c r="K200" s="13">
        <f t="shared" si="57"/>
        <v>11150</v>
      </c>
      <c r="L200" s="99"/>
      <c r="M200" s="100"/>
    </row>
    <row r="201" spans="1:13" ht="35.1" customHeight="1" x14ac:dyDescent="0.2">
      <c r="A201" s="98"/>
      <c r="B201" s="36"/>
      <c r="C201" s="36"/>
      <c r="D201" s="36"/>
      <c r="E201" s="36"/>
      <c r="F201" s="36"/>
      <c r="G201" s="36"/>
      <c r="H201" s="40" t="s">
        <v>391</v>
      </c>
      <c r="I201" s="17">
        <v>2800</v>
      </c>
      <c r="J201" s="17">
        <f t="shared" si="56"/>
        <v>3500</v>
      </c>
      <c r="K201" s="13">
        <f t="shared" si="57"/>
        <v>2800</v>
      </c>
      <c r="L201" s="99"/>
      <c r="M201" s="100"/>
    </row>
    <row r="202" spans="1:13" ht="35.1" customHeight="1" x14ac:dyDescent="0.2">
      <c r="A202" s="98"/>
      <c r="B202" s="36"/>
      <c r="C202" s="36"/>
      <c r="D202" s="36"/>
      <c r="E202" s="36"/>
      <c r="F202" s="36"/>
      <c r="G202" s="36"/>
      <c r="H202" s="40" t="s">
        <v>392</v>
      </c>
      <c r="I202" s="17">
        <v>5600</v>
      </c>
      <c r="J202" s="17">
        <f t="shared" si="56"/>
        <v>7000</v>
      </c>
      <c r="K202" s="13">
        <f t="shared" si="57"/>
        <v>5600</v>
      </c>
      <c r="L202" s="99"/>
      <c r="M202" s="100"/>
    </row>
    <row r="203" spans="1:13" ht="35.1" customHeight="1" x14ac:dyDescent="0.2">
      <c r="A203" s="98"/>
      <c r="B203" s="36"/>
      <c r="C203" s="36"/>
      <c r="D203" s="36"/>
      <c r="E203" s="36"/>
      <c r="F203" s="36"/>
      <c r="G203" s="36"/>
      <c r="H203" s="40" t="s">
        <v>393</v>
      </c>
      <c r="I203" s="17">
        <v>900</v>
      </c>
      <c r="J203" s="17">
        <f t="shared" si="56"/>
        <v>1125</v>
      </c>
      <c r="K203" s="13">
        <f t="shared" si="57"/>
        <v>900</v>
      </c>
      <c r="L203" s="99"/>
      <c r="M203" s="100"/>
    </row>
    <row r="204" spans="1:13" ht="35.1" customHeight="1" x14ac:dyDescent="0.2">
      <c r="A204" s="98"/>
      <c r="B204" s="36"/>
      <c r="C204" s="36"/>
      <c r="D204" s="36"/>
      <c r="E204" s="36"/>
      <c r="F204" s="36"/>
      <c r="G204" s="36"/>
      <c r="H204" s="40" t="s">
        <v>394</v>
      </c>
      <c r="I204" s="17">
        <v>950</v>
      </c>
      <c r="J204" s="17">
        <f t="shared" si="56"/>
        <v>1187.5</v>
      </c>
      <c r="K204" s="13">
        <f t="shared" si="57"/>
        <v>950</v>
      </c>
      <c r="L204" s="99"/>
      <c r="M204" s="100"/>
    </row>
    <row r="205" spans="1:13" ht="35.1" customHeight="1" x14ac:dyDescent="0.2">
      <c r="A205" s="98"/>
      <c r="B205" s="36"/>
      <c r="C205" s="36"/>
      <c r="D205" s="36"/>
      <c r="E205" s="36"/>
      <c r="F205" s="36"/>
      <c r="G205" s="36"/>
      <c r="H205" s="40" t="s">
        <v>395</v>
      </c>
      <c r="I205" s="17">
        <v>3000</v>
      </c>
      <c r="J205" s="17">
        <f t="shared" si="56"/>
        <v>3750</v>
      </c>
      <c r="K205" s="13">
        <f t="shared" si="57"/>
        <v>3000</v>
      </c>
      <c r="L205" s="99"/>
      <c r="M205" s="100"/>
    </row>
    <row r="206" spans="1:13" ht="35.1" customHeight="1" x14ac:dyDescent="0.2">
      <c r="A206" s="98"/>
      <c r="B206" s="36"/>
      <c r="C206" s="36"/>
      <c r="D206" s="36"/>
      <c r="E206" s="36"/>
      <c r="F206" s="36"/>
      <c r="G206" s="36"/>
      <c r="H206" s="40" t="s">
        <v>396</v>
      </c>
      <c r="I206" s="17">
        <v>6500</v>
      </c>
      <c r="J206" s="17">
        <f t="shared" si="56"/>
        <v>8125</v>
      </c>
      <c r="K206" s="13">
        <f t="shared" si="57"/>
        <v>6500</v>
      </c>
      <c r="L206" s="99"/>
      <c r="M206" s="100"/>
    </row>
    <row r="207" spans="1:13" ht="35.1" customHeight="1" x14ac:dyDescent="0.2">
      <c r="A207" s="98"/>
      <c r="B207" s="36"/>
      <c r="C207" s="36"/>
      <c r="D207" s="36"/>
      <c r="E207" s="36"/>
      <c r="F207" s="36"/>
      <c r="G207" s="36"/>
      <c r="H207" s="40" t="s">
        <v>397</v>
      </c>
      <c r="I207" s="17">
        <v>13750</v>
      </c>
      <c r="J207" s="17">
        <f t="shared" si="56"/>
        <v>17187.5</v>
      </c>
      <c r="K207" s="13">
        <f t="shared" si="57"/>
        <v>13750</v>
      </c>
      <c r="L207" s="99"/>
      <c r="M207" s="100"/>
    </row>
    <row r="208" spans="1:13" ht="35.1" customHeight="1" x14ac:dyDescent="0.2">
      <c r="A208" s="98"/>
      <c r="B208" s="36"/>
      <c r="C208" s="36"/>
      <c r="D208" s="36"/>
      <c r="E208" s="36"/>
      <c r="F208" s="36"/>
      <c r="G208" s="36"/>
      <c r="H208" s="40" t="s">
        <v>398</v>
      </c>
      <c r="I208" s="17">
        <v>8550</v>
      </c>
      <c r="J208" s="17">
        <f t="shared" si="56"/>
        <v>10687.5</v>
      </c>
      <c r="K208" s="13">
        <f t="shared" si="57"/>
        <v>8550</v>
      </c>
      <c r="L208" s="99"/>
      <c r="M208" s="100"/>
    </row>
    <row r="209" spans="1:15" ht="35.1" customHeight="1" x14ac:dyDescent="0.2">
      <c r="A209" s="98"/>
      <c r="B209" s="36"/>
      <c r="C209" s="36"/>
      <c r="D209" s="36"/>
      <c r="E209" s="36"/>
      <c r="F209" s="36"/>
      <c r="G209" s="36"/>
      <c r="H209" s="40" t="s">
        <v>399</v>
      </c>
      <c r="I209" s="17">
        <v>1800</v>
      </c>
      <c r="J209" s="17">
        <f t="shared" si="56"/>
        <v>2250</v>
      </c>
      <c r="K209" s="13">
        <f t="shared" si="57"/>
        <v>1800</v>
      </c>
      <c r="L209" s="99"/>
      <c r="M209" s="100"/>
    </row>
    <row r="210" spans="1:15" ht="35.1" customHeight="1" x14ac:dyDescent="0.2">
      <c r="A210" s="98"/>
      <c r="B210" s="36"/>
      <c r="C210" s="36"/>
      <c r="D210" s="36"/>
      <c r="E210" s="36"/>
      <c r="F210" s="36"/>
      <c r="G210" s="36"/>
      <c r="H210" s="40" t="s">
        <v>400</v>
      </c>
      <c r="I210" s="17">
        <v>1050</v>
      </c>
      <c r="J210" s="17">
        <f t="shared" si="56"/>
        <v>1312.5</v>
      </c>
      <c r="K210" s="13">
        <f t="shared" si="57"/>
        <v>1050</v>
      </c>
      <c r="L210" s="99"/>
      <c r="M210" s="100"/>
    </row>
    <row r="211" spans="1:15" ht="35.1" customHeight="1" x14ac:dyDescent="0.2">
      <c r="A211" s="98"/>
      <c r="B211" s="36"/>
      <c r="C211" s="36"/>
      <c r="D211" s="36"/>
      <c r="E211" s="36"/>
      <c r="F211" s="36"/>
      <c r="G211" s="36"/>
      <c r="H211" s="40" t="s">
        <v>401</v>
      </c>
      <c r="I211" s="17">
        <v>750</v>
      </c>
      <c r="J211" s="17">
        <f t="shared" si="56"/>
        <v>937.5</v>
      </c>
      <c r="K211" s="13">
        <f t="shared" si="57"/>
        <v>750</v>
      </c>
      <c r="L211" s="99"/>
      <c r="M211" s="100"/>
    </row>
    <row r="212" spans="1:15" ht="35.1" customHeight="1" x14ac:dyDescent="0.2">
      <c r="A212" s="98"/>
      <c r="B212" s="36"/>
      <c r="C212" s="36"/>
      <c r="D212" s="36"/>
      <c r="E212" s="36"/>
      <c r="F212" s="36"/>
      <c r="G212" s="36"/>
      <c r="H212" s="40" t="s">
        <v>402</v>
      </c>
      <c r="I212" s="17">
        <v>350</v>
      </c>
      <c r="J212" s="17">
        <f t="shared" si="56"/>
        <v>437.5</v>
      </c>
      <c r="K212" s="13">
        <f t="shared" si="57"/>
        <v>350</v>
      </c>
      <c r="L212" s="99"/>
      <c r="M212" s="100"/>
    </row>
    <row r="213" spans="1:15" ht="35.1" customHeight="1" x14ac:dyDescent="0.2">
      <c r="A213" s="98"/>
      <c r="B213" s="36"/>
      <c r="C213" s="36"/>
      <c r="D213" s="36"/>
      <c r="E213" s="36"/>
      <c r="F213" s="36"/>
      <c r="G213" s="36"/>
      <c r="H213" s="40" t="s">
        <v>403</v>
      </c>
      <c r="I213" s="17">
        <v>3500</v>
      </c>
      <c r="J213" s="17">
        <f t="shared" si="56"/>
        <v>4375</v>
      </c>
      <c r="K213" s="13">
        <f t="shared" si="57"/>
        <v>3500</v>
      </c>
      <c r="L213" s="99"/>
      <c r="M213" s="100"/>
    </row>
    <row r="214" spans="1:15" ht="35.1" customHeight="1" x14ac:dyDescent="0.2">
      <c r="A214" s="69"/>
      <c r="B214" s="70"/>
      <c r="C214" s="70"/>
      <c r="D214" s="70"/>
      <c r="E214" s="70"/>
      <c r="F214" s="70"/>
      <c r="G214" s="71">
        <v>32323</v>
      </c>
      <c r="H214" s="72" t="s">
        <v>132</v>
      </c>
      <c r="I214" s="73">
        <f>SUM(I215,I219,I220)</f>
        <v>73500</v>
      </c>
      <c r="J214" s="73">
        <f t="shared" ref="J214:K214" si="58">SUM(J215,J219,J220)</f>
        <v>91875</v>
      </c>
      <c r="K214" s="73">
        <f t="shared" si="58"/>
        <v>49405</v>
      </c>
      <c r="L214" s="74"/>
      <c r="M214" s="101"/>
    </row>
    <row r="215" spans="1:15" ht="35.1" customHeight="1" x14ac:dyDescent="0.2">
      <c r="A215" s="6"/>
      <c r="B215" s="50" t="s">
        <v>173</v>
      </c>
      <c r="C215" s="50" t="s">
        <v>8</v>
      </c>
      <c r="D215" s="50" t="s">
        <v>131</v>
      </c>
      <c r="E215" s="50" t="s">
        <v>378</v>
      </c>
      <c r="F215" s="50" t="s">
        <v>13</v>
      </c>
      <c r="G215" s="52">
        <v>323230</v>
      </c>
      <c r="H215" s="3" t="s">
        <v>138</v>
      </c>
      <c r="I215" s="7">
        <f>I216+I217+I218</f>
        <v>65000</v>
      </c>
      <c r="J215" s="7">
        <f t="shared" ref="J215:K215" si="59">J216+J217+J218</f>
        <v>81250</v>
      </c>
      <c r="K215" s="7">
        <f t="shared" si="59"/>
        <v>39162.5</v>
      </c>
      <c r="L215" s="5" t="s">
        <v>212</v>
      </c>
      <c r="M215" s="53" t="s">
        <v>241</v>
      </c>
    </row>
    <row r="216" spans="1:15" ht="35.1" customHeight="1" x14ac:dyDescent="0.2">
      <c r="A216" s="35"/>
      <c r="B216" s="36"/>
      <c r="C216" s="36"/>
      <c r="D216" s="36"/>
      <c r="E216" s="36"/>
      <c r="F216" s="36"/>
      <c r="G216" s="38"/>
      <c r="H216" s="40" t="s">
        <v>176</v>
      </c>
      <c r="I216" s="17">
        <v>35000</v>
      </c>
      <c r="J216" s="17">
        <f t="shared" ref="J216:J272" si="60">I216*1.25</f>
        <v>43750</v>
      </c>
      <c r="K216" s="13">
        <f>I216*1.205/2</f>
        <v>21087.5</v>
      </c>
      <c r="L216" s="14"/>
      <c r="M216" s="54"/>
    </row>
    <row r="217" spans="1:15" ht="35.1" customHeight="1" x14ac:dyDescent="0.2">
      <c r="A217" s="35"/>
      <c r="B217" s="36"/>
      <c r="C217" s="36"/>
      <c r="D217" s="36"/>
      <c r="E217" s="36"/>
      <c r="F217" s="36"/>
      <c r="G217" s="38"/>
      <c r="H217" s="40" t="s">
        <v>177</v>
      </c>
      <c r="I217" s="17">
        <v>10000</v>
      </c>
      <c r="J217" s="17">
        <f t="shared" si="60"/>
        <v>12500</v>
      </c>
      <c r="K217" s="13">
        <f t="shared" ref="K217:K218" si="61">I217*1.205/2</f>
        <v>6025</v>
      </c>
      <c r="L217" s="14"/>
      <c r="M217" s="54"/>
    </row>
    <row r="218" spans="1:15" s="57" customFormat="1" ht="35.1" customHeight="1" x14ac:dyDescent="0.2">
      <c r="A218" s="35"/>
      <c r="B218" s="36"/>
      <c r="C218" s="36"/>
      <c r="D218" s="36"/>
      <c r="E218" s="36"/>
      <c r="F218" s="36"/>
      <c r="G218" s="38"/>
      <c r="H218" s="40" t="s">
        <v>329</v>
      </c>
      <c r="I218" s="17">
        <v>20000</v>
      </c>
      <c r="J218" s="17">
        <f t="shared" si="60"/>
        <v>25000</v>
      </c>
      <c r="K218" s="13">
        <f t="shared" si="61"/>
        <v>12050</v>
      </c>
      <c r="L218" s="14"/>
      <c r="M218" s="54"/>
      <c r="O218" s="18"/>
    </row>
    <row r="219" spans="1:15" ht="35.1" customHeight="1" x14ac:dyDescent="0.2">
      <c r="A219" s="6"/>
      <c r="B219" s="50" t="s">
        <v>282</v>
      </c>
      <c r="C219" s="50" t="s">
        <v>7</v>
      </c>
      <c r="D219" s="50"/>
      <c r="E219" s="50"/>
      <c r="F219" s="50"/>
      <c r="G219" s="52" t="s">
        <v>261</v>
      </c>
      <c r="H219" s="3" t="s">
        <v>259</v>
      </c>
      <c r="I219" s="7">
        <v>6000</v>
      </c>
      <c r="J219" s="7">
        <f t="shared" si="60"/>
        <v>7500</v>
      </c>
      <c r="K219" s="7">
        <f t="shared" ref="K219:K220" si="62">I219*1.205</f>
        <v>7230</v>
      </c>
      <c r="L219" s="5" t="s">
        <v>212</v>
      </c>
      <c r="M219" s="53"/>
    </row>
    <row r="220" spans="1:15" ht="35.1" customHeight="1" x14ac:dyDescent="0.2">
      <c r="A220" s="6"/>
      <c r="B220" s="50" t="s">
        <v>172</v>
      </c>
      <c r="C220" s="50" t="s">
        <v>7</v>
      </c>
      <c r="D220" s="50"/>
      <c r="E220" s="50"/>
      <c r="F220" s="50"/>
      <c r="G220" s="52">
        <v>323232</v>
      </c>
      <c r="H220" s="3" t="s">
        <v>113</v>
      </c>
      <c r="I220" s="7">
        <v>2500</v>
      </c>
      <c r="J220" s="7">
        <f t="shared" si="60"/>
        <v>3125</v>
      </c>
      <c r="K220" s="7">
        <f t="shared" si="62"/>
        <v>3012.5</v>
      </c>
      <c r="L220" s="5" t="s">
        <v>212</v>
      </c>
      <c r="M220" s="53"/>
    </row>
    <row r="221" spans="1:15" ht="35.1" customHeight="1" x14ac:dyDescent="0.2">
      <c r="A221" s="102"/>
      <c r="B221" s="42"/>
      <c r="C221" s="42"/>
      <c r="D221" s="42"/>
      <c r="E221" s="42"/>
      <c r="F221" s="42"/>
      <c r="G221" s="42">
        <v>3233</v>
      </c>
      <c r="H221" s="44" t="s">
        <v>114</v>
      </c>
      <c r="I221" s="103">
        <f>SUM(I222:I224)</f>
        <v>23800</v>
      </c>
      <c r="J221" s="103">
        <f t="shared" ref="J221:K221" si="63">SUM(J222:J224)</f>
        <v>29750</v>
      </c>
      <c r="K221" s="103">
        <f t="shared" si="63"/>
        <v>28859</v>
      </c>
      <c r="L221" s="48"/>
      <c r="M221" s="49"/>
    </row>
    <row r="222" spans="1:15" ht="35.1" customHeight="1" x14ac:dyDescent="0.2">
      <c r="A222" s="91"/>
      <c r="B222" s="60" t="s">
        <v>189</v>
      </c>
      <c r="C222" s="60" t="s">
        <v>7</v>
      </c>
      <c r="D222" s="60"/>
      <c r="E222" s="60"/>
      <c r="F222" s="60"/>
      <c r="G222" s="60">
        <v>32339</v>
      </c>
      <c r="H222" s="15" t="s">
        <v>191</v>
      </c>
      <c r="I222" s="104">
        <v>4000</v>
      </c>
      <c r="J222" s="104">
        <f t="shared" si="60"/>
        <v>5000</v>
      </c>
      <c r="K222" s="13">
        <f>I222*1.25</f>
        <v>5000</v>
      </c>
      <c r="L222" s="92" t="s">
        <v>212</v>
      </c>
      <c r="M222" s="2"/>
    </row>
    <row r="223" spans="1:15" ht="35.1" customHeight="1" x14ac:dyDescent="0.2">
      <c r="A223" s="59"/>
      <c r="B223" s="60" t="s">
        <v>300</v>
      </c>
      <c r="C223" s="60" t="s">
        <v>7</v>
      </c>
      <c r="D223" s="60"/>
      <c r="E223" s="60"/>
      <c r="F223" s="60"/>
      <c r="G223" s="61">
        <v>32339</v>
      </c>
      <c r="H223" s="15" t="s">
        <v>244</v>
      </c>
      <c r="I223" s="104">
        <v>16600</v>
      </c>
      <c r="J223" s="104">
        <f t="shared" si="60"/>
        <v>20750</v>
      </c>
      <c r="K223" s="13">
        <f>I223*1.205</f>
        <v>20003</v>
      </c>
      <c r="L223" s="1" t="s">
        <v>212</v>
      </c>
      <c r="M223" s="2"/>
    </row>
    <row r="224" spans="1:15" ht="35.1" customHeight="1" x14ac:dyDescent="0.2">
      <c r="A224" s="59"/>
      <c r="B224" s="60" t="s">
        <v>281</v>
      </c>
      <c r="C224" s="60" t="s">
        <v>7</v>
      </c>
      <c r="D224" s="60"/>
      <c r="E224" s="105"/>
      <c r="F224" s="60"/>
      <c r="G224" s="61">
        <v>32339</v>
      </c>
      <c r="H224" s="15" t="s">
        <v>260</v>
      </c>
      <c r="I224" s="12">
        <v>3200</v>
      </c>
      <c r="J224" s="104">
        <f t="shared" si="60"/>
        <v>4000</v>
      </c>
      <c r="K224" s="13">
        <f>I224*1.205</f>
        <v>3856</v>
      </c>
      <c r="L224" s="1" t="s">
        <v>212</v>
      </c>
      <c r="M224" s="2"/>
    </row>
    <row r="225" spans="1:13" ht="35.1" customHeight="1" x14ac:dyDescent="0.2">
      <c r="A225" s="41"/>
      <c r="B225" s="42"/>
      <c r="C225" s="42"/>
      <c r="D225" s="42"/>
      <c r="E225" s="42"/>
      <c r="F225" s="42"/>
      <c r="G225" s="43">
        <v>3234</v>
      </c>
      <c r="H225" s="44" t="s">
        <v>115</v>
      </c>
      <c r="I225" s="45">
        <f>I226+I229+I230</f>
        <v>172400</v>
      </c>
      <c r="J225" s="45">
        <f t="shared" ref="J225:K225" si="64">J226+J229+J230</f>
        <v>215500</v>
      </c>
      <c r="K225" s="45">
        <f t="shared" si="64"/>
        <v>110679.25</v>
      </c>
      <c r="L225" s="46"/>
      <c r="M225" s="49"/>
    </row>
    <row r="226" spans="1:13" ht="35.1" customHeight="1" x14ac:dyDescent="0.2">
      <c r="A226" s="6"/>
      <c r="B226" s="50" t="s">
        <v>158</v>
      </c>
      <c r="C226" s="50" t="s">
        <v>8</v>
      </c>
      <c r="D226" s="50" t="s">
        <v>131</v>
      </c>
      <c r="E226" s="50" t="s">
        <v>381</v>
      </c>
      <c r="F226" s="50" t="s">
        <v>13</v>
      </c>
      <c r="G226" s="52">
        <v>32342</v>
      </c>
      <c r="H226" s="3" t="s">
        <v>327</v>
      </c>
      <c r="I226" s="7">
        <f>SUM(I227:I228)</f>
        <v>161100</v>
      </c>
      <c r="J226" s="7">
        <f t="shared" ref="J226:K226" si="65">SUM(J227:J228)</f>
        <v>201375</v>
      </c>
      <c r="K226" s="7">
        <f t="shared" si="65"/>
        <v>97062.75</v>
      </c>
      <c r="L226" s="5" t="s">
        <v>212</v>
      </c>
      <c r="M226" s="53" t="s">
        <v>241</v>
      </c>
    </row>
    <row r="227" spans="1:13" s="57" customFormat="1" ht="35.1" customHeight="1" x14ac:dyDescent="0.2">
      <c r="A227" s="35"/>
      <c r="B227" s="36"/>
      <c r="C227" s="36"/>
      <c r="D227" s="36"/>
      <c r="E227" s="36"/>
      <c r="F227" s="36"/>
      <c r="G227" s="38"/>
      <c r="H227" s="15" t="s">
        <v>220</v>
      </c>
      <c r="I227" s="17">
        <v>152100</v>
      </c>
      <c r="J227" s="17">
        <f t="shared" si="60"/>
        <v>190125</v>
      </c>
      <c r="K227" s="13">
        <f>I227*1.205/2</f>
        <v>91640.25</v>
      </c>
      <c r="L227" s="14"/>
      <c r="M227" s="54"/>
    </row>
    <row r="228" spans="1:13" s="57" customFormat="1" ht="35.1" customHeight="1" x14ac:dyDescent="0.2">
      <c r="A228" s="35"/>
      <c r="B228" s="36"/>
      <c r="C228" s="36"/>
      <c r="D228" s="36"/>
      <c r="E228" s="36"/>
      <c r="F228" s="36"/>
      <c r="G228" s="38"/>
      <c r="H228" s="40" t="s">
        <v>221</v>
      </c>
      <c r="I228" s="17">
        <v>9000</v>
      </c>
      <c r="J228" s="17">
        <f t="shared" si="60"/>
        <v>11250</v>
      </c>
      <c r="K228" s="13">
        <f>I228*1.205/2</f>
        <v>5422.5</v>
      </c>
      <c r="L228" s="14"/>
      <c r="M228" s="54"/>
    </row>
    <row r="229" spans="1:13" ht="35.1" customHeight="1" x14ac:dyDescent="0.2">
      <c r="A229" s="6"/>
      <c r="B229" s="50" t="s">
        <v>295</v>
      </c>
      <c r="C229" s="50"/>
      <c r="D229" s="50"/>
      <c r="E229" s="50"/>
      <c r="F229" s="50"/>
      <c r="G229" s="52">
        <v>32344</v>
      </c>
      <c r="H229" s="3" t="s">
        <v>116</v>
      </c>
      <c r="I229" s="7">
        <v>2000</v>
      </c>
      <c r="J229" s="7">
        <f t="shared" si="60"/>
        <v>2500</v>
      </c>
      <c r="K229" s="7">
        <f>I229*1.205</f>
        <v>2410</v>
      </c>
      <c r="L229" s="5" t="s">
        <v>212</v>
      </c>
      <c r="M229" s="53"/>
    </row>
    <row r="230" spans="1:13" ht="35.1" customHeight="1" x14ac:dyDescent="0.2">
      <c r="A230" s="6"/>
      <c r="B230" s="50" t="s">
        <v>159</v>
      </c>
      <c r="C230" s="50" t="s">
        <v>7</v>
      </c>
      <c r="D230" s="50"/>
      <c r="E230" s="50"/>
      <c r="F230" s="50"/>
      <c r="G230" s="52">
        <v>323492</v>
      </c>
      <c r="H230" s="3" t="s">
        <v>117</v>
      </c>
      <c r="I230" s="7">
        <v>9300</v>
      </c>
      <c r="J230" s="7">
        <f t="shared" si="60"/>
        <v>11625</v>
      </c>
      <c r="K230" s="7">
        <f>I230*1.205</f>
        <v>11206.5</v>
      </c>
      <c r="L230" s="5" t="s">
        <v>212</v>
      </c>
      <c r="M230" s="53"/>
    </row>
    <row r="231" spans="1:13" ht="35.1" customHeight="1" x14ac:dyDescent="0.2">
      <c r="A231" s="41"/>
      <c r="B231" s="42"/>
      <c r="C231" s="42"/>
      <c r="D231" s="42"/>
      <c r="E231" s="42"/>
      <c r="F231" s="42"/>
      <c r="G231" s="43">
        <v>3235</v>
      </c>
      <c r="H231" s="44" t="s">
        <v>174</v>
      </c>
      <c r="I231" s="45">
        <f>SUM(I232,I239,I241)</f>
        <v>330500</v>
      </c>
      <c r="J231" s="45">
        <f t="shared" ref="J231:K231" si="66">SUM(J232,J239,J241)</f>
        <v>413125</v>
      </c>
      <c r="K231" s="45">
        <f t="shared" si="66"/>
        <v>169543.5</v>
      </c>
      <c r="L231" s="46"/>
      <c r="M231" s="49"/>
    </row>
    <row r="232" spans="1:13" ht="35.1" customHeight="1" x14ac:dyDescent="0.2">
      <c r="A232" s="69"/>
      <c r="B232" s="70"/>
      <c r="C232" s="70"/>
      <c r="D232" s="70"/>
      <c r="E232" s="70"/>
      <c r="F232" s="70"/>
      <c r="G232" s="71">
        <v>32354</v>
      </c>
      <c r="H232" s="72" t="s">
        <v>224</v>
      </c>
      <c r="I232" s="73">
        <f>I233+I234+I237+I238</f>
        <v>317500</v>
      </c>
      <c r="J232" s="73">
        <f t="shared" ref="J232:K232" si="67">J233+J234+J237+J238</f>
        <v>396875</v>
      </c>
      <c r="K232" s="73">
        <f t="shared" si="67"/>
        <v>153878.5</v>
      </c>
      <c r="L232" s="74"/>
      <c r="M232" s="101" t="s">
        <v>241</v>
      </c>
    </row>
    <row r="233" spans="1:13" ht="35.1" customHeight="1" x14ac:dyDescent="0.2">
      <c r="A233" s="106"/>
      <c r="B233" s="86" t="s">
        <v>228</v>
      </c>
      <c r="C233" s="86" t="s">
        <v>7</v>
      </c>
      <c r="D233" s="86"/>
      <c r="E233" s="86"/>
      <c r="F233" s="86"/>
      <c r="G233" s="107"/>
      <c r="H233" s="108" t="s">
        <v>226</v>
      </c>
      <c r="I233" s="88">
        <v>8000</v>
      </c>
      <c r="J233" s="88">
        <f t="shared" si="60"/>
        <v>10000</v>
      </c>
      <c r="K233" s="88">
        <f>I233*1.205</f>
        <v>9640</v>
      </c>
      <c r="L233" s="109" t="s">
        <v>212</v>
      </c>
      <c r="M233" s="110"/>
    </row>
    <row r="234" spans="1:13" ht="35.1" customHeight="1" x14ac:dyDescent="0.2">
      <c r="A234" s="106"/>
      <c r="B234" s="86" t="s">
        <v>236</v>
      </c>
      <c r="C234" s="86" t="s">
        <v>8</v>
      </c>
      <c r="D234" s="86" t="s">
        <v>131</v>
      </c>
      <c r="E234" s="86"/>
      <c r="F234" s="86" t="s">
        <v>375</v>
      </c>
      <c r="G234" s="107"/>
      <c r="H234" s="108" t="s">
        <v>328</v>
      </c>
      <c r="I234" s="88">
        <f>SUM(I235:I236)</f>
        <v>284700</v>
      </c>
      <c r="J234" s="88">
        <f t="shared" ref="J234:K234" si="68">SUM(J235:J236)</f>
        <v>355875</v>
      </c>
      <c r="K234" s="88">
        <f t="shared" si="68"/>
        <v>114354.5</v>
      </c>
      <c r="L234" s="109" t="s">
        <v>212</v>
      </c>
      <c r="M234" s="110" t="s">
        <v>241</v>
      </c>
    </row>
    <row r="235" spans="1:13" ht="35.1" customHeight="1" x14ac:dyDescent="0.2">
      <c r="A235" s="59"/>
      <c r="B235" s="60"/>
      <c r="C235" s="60"/>
      <c r="D235" s="60"/>
      <c r="E235" s="60"/>
      <c r="F235" s="60"/>
      <c r="G235" s="61"/>
      <c r="H235" s="15" t="s">
        <v>315</v>
      </c>
      <c r="I235" s="12">
        <v>258900</v>
      </c>
      <c r="J235" s="12">
        <f t="shared" si="60"/>
        <v>323625</v>
      </c>
      <c r="K235" s="17">
        <f>I235*1.205/3</f>
        <v>103991.5</v>
      </c>
      <c r="L235" s="1"/>
      <c r="M235" s="2"/>
    </row>
    <row r="236" spans="1:13" ht="35.1" customHeight="1" x14ac:dyDescent="0.2">
      <c r="A236" s="59"/>
      <c r="B236" s="60"/>
      <c r="C236" s="60"/>
      <c r="D236" s="60"/>
      <c r="E236" s="60"/>
      <c r="F236" s="60"/>
      <c r="G236" s="61"/>
      <c r="H236" s="15" t="s">
        <v>314</v>
      </c>
      <c r="I236" s="12">
        <v>25800</v>
      </c>
      <c r="J236" s="12">
        <f t="shared" si="60"/>
        <v>32250</v>
      </c>
      <c r="K236" s="17">
        <f>I236*1.205/3</f>
        <v>10363.000000000002</v>
      </c>
      <c r="L236" s="1"/>
      <c r="M236" s="2"/>
    </row>
    <row r="237" spans="1:13" ht="35.1" customHeight="1" x14ac:dyDescent="0.2">
      <c r="A237" s="106"/>
      <c r="B237" s="86" t="s">
        <v>236</v>
      </c>
      <c r="C237" s="86" t="s">
        <v>7</v>
      </c>
      <c r="D237" s="86"/>
      <c r="E237" s="86"/>
      <c r="F237" s="86"/>
      <c r="G237" s="107"/>
      <c r="H237" s="108" t="s">
        <v>235</v>
      </c>
      <c r="I237" s="88">
        <v>1600</v>
      </c>
      <c r="J237" s="88">
        <f t="shared" si="60"/>
        <v>2000</v>
      </c>
      <c r="K237" s="88">
        <f t="shared" ref="K237:K238" si="69">I237*1.205</f>
        <v>1928</v>
      </c>
      <c r="L237" s="109" t="s">
        <v>212</v>
      </c>
      <c r="M237" s="110"/>
    </row>
    <row r="238" spans="1:13" ht="35.1" customHeight="1" x14ac:dyDescent="0.2">
      <c r="A238" s="106"/>
      <c r="B238" s="86" t="s">
        <v>236</v>
      </c>
      <c r="C238" s="86" t="s">
        <v>8</v>
      </c>
      <c r="D238" s="86" t="s">
        <v>9</v>
      </c>
      <c r="E238" s="86" t="s">
        <v>381</v>
      </c>
      <c r="F238" s="86" t="s">
        <v>10</v>
      </c>
      <c r="G238" s="107"/>
      <c r="H238" s="108" t="s">
        <v>344</v>
      </c>
      <c r="I238" s="88">
        <v>23200</v>
      </c>
      <c r="J238" s="88">
        <f t="shared" si="60"/>
        <v>29000</v>
      </c>
      <c r="K238" s="88">
        <f t="shared" si="69"/>
        <v>27956</v>
      </c>
      <c r="L238" s="109" t="s">
        <v>212</v>
      </c>
      <c r="M238" s="110" t="s">
        <v>241</v>
      </c>
    </row>
    <row r="239" spans="1:13" ht="35.1" customHeight="1" x14ac:dyDescent="0.2">
      <c r="A239" s="111"/>
      <c r="B239" s="112"/>
      <c r="C239" s="112"/>
      <c r="D239" s="112"/>
      <c r="E239" s="112"/>
      <c r="F239" s="112"/>
      <c r="G239" s="71">
        <v>32355</v>
      </c>
      <c r="H239" s="72" t="s">
        <v>201</v>
      </c>
      <c r="I239" s="73">
        <f>I240</f>
        <v>9000</v>
      </c>
      <c r="J239" s="73">
        <f t="shared" ref="J239:K239" si="70">J240</f>
        <v>11250</v>
      </c>
      <c r="K239" s="73">
        <f t="shared" si="70"/>
        <v>10845</v>
      </c>
      <c r="L239" s="74"/>
      <c r="M239" s="75"/>
    </row>
    <row r="240" spans="1:13" ht="35.1" customHeight="1" x14ac:dyDescent="0.2">
      <c r="A240" s="59"/>
      <c r="B240" s="60" t="s">
        <v>203</v>
      </c>
      <c r="C240" s="36" t="s">
        <v>7</v>
      </c>
      <c r="D240" s="60"/>
      <c r="E240" s="60"/>
      <c r="F240" s="60"/>
      <c r="G240" s="61">
        <v>32355</v>
      </c>
      <c r="H240" s="15" t="s">
        <v>202</v>
      </c>
      <c r="I240" s="12">
        <v>9000</v>
      </c>
      <c r="J240" s="12">
        <f t="shared" si="60"/>
        <v>11250</v>
      </c>
      <c r="K240" s="13">
        <f>I240*1.205</f>
        <v>10845</v>
      </c>
      <c r="L240" s="1" t="s">
        <v>212</v>
      </c>
      <c r="M240" s="54"/>
    </row>
    <row r="241" spans="1:13" ht="35.1" customHeight="1" x14ac:dyDescent="0.2">
      <c r="A241" s="69"/>
      <c r="B241" s="70"/>
      <c r="C241" s="70"/>
      <c r="D241" s="70"/>
      <c r="E241" s="70"/>
      <c r="F241" s="70"/>
      <c r="G241" s="71">
        <v>32359</v>
      </c>
      <c r="H241" s="72" t="s">
        <v>336</v>
      </c>
      <c r="I241" s="73">
        <f>I242</f>
        <v>4000</v>
      </c>
      <c r="J241" s="73">
        <f t="shared" ref="J241:K241" si="71">J242</f>
        <v>5000</v>
      </c>
      <c r="K241" s="73">
        <f t="shared" si="71"/>
        <v>4820</v>
      </c>
      <c r="L241" s="74"/>
      <c r="M241" s="75"/>
    </row>
    <row r="242" spans="1:13" ht="35.1" customHeight="1" x14ac:dyDescent="0.2">
      <c r="A242" s="35"/>
      <c r="B242" s="36" t="s">
        <v>335</v>
      </c>
      <c r="C242" s="36" t="s">
        <v>7</v>
      </c>
      <c r="D242" s="36"/>
      <c r="E242" s="36"/>
      <c r="F242" s="36"/>
      <c r="G242" s="38"/>
      <c r="H242" s="40" t="s">
        <v>334</v>
      </c>
      <c r="I242" s="17">
        <v>4000</v>
      </c>
      <c r="J242" s="17">
        <f t="shared" si="60"/>
        <v>5000</v>
      </c>
      <c r="K242" s="17">
        <f>I242*1.205</f>
        <v>4820</v>
      </c>
      <c r="L242" s="14" t="s">
        <v>212</v>
      </c>
      <c r="M242" s="54"/>
    </row>
    <row r="243" spans="1:13" ht="35.1" customHeight="1" x14ac:dyDescent="0.2">
      <c r="A243" s="41"/>
      <c r="B243" s="42"/>
      <c r="C243" s="42"/>
      <c r="D243" s="42"/>
      <c r="E243" s="42"/>
      <c r="F243" s="42"/>
      <c r="G243" s="43">
        <v>3236</v>
      </c>
      <c r="H243" s="44" t="s">
        <v>178</v>
      </c>
      <c r="I243" s="45">
        <f>SUM(I244,I258)</f>
        <v>209000</v>
      </c>
      <c r="J243" s="45">
        <f t="shared" ref="J243:K243" si="72">SUM(J244,J258)</f>
        <v>261250</v>
      </c>
      <c r="K243" s="45">
        <f t="shared" si="72"/>
        <v>220625</v>
      </c>
      <c r="L243" s="46"/>
      <c r="M243" s="47"/>
    </row>
    <row r="244" spans="1:13" ht="35.1" customHeight="1" x14ac:dyDescent="0.2">
      <c r="A244" s="69"/>
      <c r="B244" s="70"/>
      <c r="C244" s="70"/>
      <c r="D244" s="70"/>
      <c r="E244" s="70"/>
      <c r="F244" s="70"/>
      <c r="G244" s="71">
        <v>32363</v>
      </c>
      <c r="H244" s="72" t="s">
        <v>118</v>
      </c>
      <c r="I244" s="73">
        <f>SUM(I245:I247)+I248</f>
        <v>162500</v>
      </c>
      <c r="J244" s="73">
        <f t="shared" ref="J244:K244" si="73">SUM(J245:J247)+J248</f>
        <v>203125</v>
      </c>
      <c r="K244" s="73">
        <f t="shared" si="73"/>
        <v>162500</v>
      </c>
      <c r="L244" s="74"/>
      <c r="M244" s="101"/>
    </row>
    <row r="245" spans="1:13" ht="35.1" customHeight="1" x14ac:dyDescent="0.2">
      <c r="A245" s="35"/>
      <c r="B245" s="36" t="s">
        <v>333</v>
      </c>
      <c r="C245" s="36" t="s">
        <v>8</v>
      </c>
      <c r="D245" s="36" t="s">
        <v>9</v>
      </c>
      <c r="E245" s="36" t="s">
        <v>378</v>
      </c>
      <c r="F245" s="36" t="s">
        <v>376</v>
      </c>
      <c r="G245" s="38">
        <v>32229</v>
      </c>
      <c r="H245" s="40" t="s">
        <v>355</v>
      </c>
      <c r="I245" s="17">
        <v>30000</v>
      </c>
      <c r="J245" s="17">
        <f>I245*1.25</f>
        <v>37500</v>
      </c>
      <c r="K245" s="13">
        <f>I245</f>
        <v>30000</v>
      </c>
      <c r="L245" s="14" t="s">
        <v>212</v>
      </c>
      <c r="M245" s="2" t="s">
        <v>241</v>
      </c>
    </row>
    <row r="246" spans="1:13" ht="35.1" customHeight="1" x14ac:dyDescent="0.2">
      <c r="A246" s="35"/>
      <c r="B246" s="36" t="s">
        <v>160</v>
      </c>
      <c r="C246" s="36" t="s">
        <v>7</v>
      </c>
      <c r="D246" s="36"/>
      <c r="E246" s="90"/>
      <c r="F246" s="36" t="s">
        <v>10</v>
      </c>
      <c r="G246" s="38">
        <v>323630</v>
      </c>
      <c r="H246" s="40" t="s">
        <v>119</v>
      </c>
      <c r="I246" s="17">
        <v>13000</v>
      </c>
      <c r="J246" s="17">
        <f t="shared" si="60"/>
        <v>16250</v>
      </c>
      <c r="K246" s="13">
        <f t="shared" ref="K246:K247" si="74">I246</f>
        <v>13000</v>
      </c>
      <c r="L246" s="14" t="s">
        <v>212</v>
      </c>
      <c r="M246" s="54"/>
    </row>
    <row r="247" spans="1:13" ht="35.1" customHeight="1" x14ac:dyDescent="0.2">
      <c r="A247" s="59"/>
      <c r="B247" s="60" t="s">
        <v>287</v>
      </c>
      <c r="C247" s="60" t="s">
        <v>8</v>
      </c>
      <c r="D247" s="60" t="s">
        <v>9</v>
      </c>
      <c r="E247" s="60" t="s">
        <v>381</v>
      </c>
      <c r="F247" s="60" t="s">
        <v>10</v>
      </c>
      <c r="G247" s="61"/>
      <c r="H247" s="15" t="s">
        <v>286</v>
      </c>
      <c r="I247" s="12">
        <v>39800</v>
      </c>
      <c r="J247" s="12">
        <f t="shared" si="60"/>
        <v>49750</v>
      </c>
      <c r="K247" s="13">
        <f t="shared" si="74"/>
        <v>39800</v>
      </c>
      <c r="L247" s="1" t="s">
        <v>212</v>
      </c>
      <c r="M247" s="2" t="s">
        <v>241</v>
      </c>
    </row>
    <row r="248" spans="1:13" s="57" customFormat="1" ht="35.1" customHeight="1" x14ac:dyDescent="0.2">
      <c r="A248" s="6"/>
      <c r="B248" s="50" t="s">
        <v>287</v>
      </c>
      <c r="C248" s="50" t="s">
        <v>8</v>
      </c>
      <c r="D248" s="50" t="s">
        <v>9</v>
      </c>
      <c r="E248" s="50" t="s">
        <v>378</v>
      </c>
      <c r="F248" s="50" t="s">
        <v>10</v>
      </c>
      <c r="G248" s="52"/>
      <c r="H248" s="3" t="s">
        <v>317</v>
      </c>
      <c r="I248" s="7">
        <f>SUM(I249:I257)</f>
        <v>79700</v>
      </c>
      <c r="J248" s="7">
        <f t="shared" ref="J248:K248" si="75">SUM(J249:J257)</f>
        <v>99625</v>
      </c>
      <c r="K248" s="7">
        <f t="shared" si="75"/>
        <v>79700</v>
      </c>
      <c r="L248" s="5" t="s">
        <v>212</v>
      </c>
      <c r="M248" s="53" t="s">
        <v>241</v>
      </c>
    </row>
    <row r="249" spans="1:13" ht="35.1" customHeight="1" x14ac:dyDescent="0.2">
      <c r="A249" s="59"/>
      <c r="B249" s="60"/>
      <c r="C249" s="60"/>
      <c r="D249" s="60"/>
      <c r="E249" s="60"/>
      <c r="F249" s="60"/>
      <c r="G249" s="61"/>
      <c r="H249" s="15" t="s">
        <v>322</v>
      </c>
      <c r="I249" s="12">
        <v>20000</v>
      </c>
      <c r="J249" s="12">
        <f t="shared" si="60"/>
        <v>25000</v>
      </c>
      <c r="K249" s="13">
        <f>I249</f>
        <v>20000</v>
      </c>
      <c r="L249" s="1"/>
      <c r="M249" s="2"/>
    </row>
    <row r="250" spans="1:13" ht="35.1" customHeight="1" x14ac:dyDescent="0.2">
      <c r="A250" s="59"/>
      <c r="B250" s="60"/>
      <c r="C250" s="60"/>
      <c r="D250" s="60"/>
      <c r="E250" s="60"/>
      <c r="F250" s="60"/>
      <c r="G250" s="61"/>
      <c r="H250" s="15" t="s">
        <v>323</v>
      </c>
      <c r="I250" s="12">
        <v>10500</v>
      </c>
      <c r="J250" s="12">
        <f t="shared" si="60"/>
        <v>13125</v>
      </c>
      <c r="K250" s="13">
        <f t="shared" ref="K250:K257" si="76">I250</f>
        <v>10500</v>
      </c>
      <c r="L250" s="1"/>
      <c r="M250" s="2"/>
    </row>
    <row r="251" spans="1:13" ht="35.1" customHeight="1" x14ac:dyDescent="0.2">
      <c r="A251" s="59"/>
      <c r="B251" s="60"/>
      <c r="C251" s="60"/>
      <c r="D251" s="60"/>
      <c r="E251" s="60"/>
      <c r="F251" s="60"/>
      <c r="G251" s="61"/>
      <c r="H251" s="15" t="s">
        <v>417</v>
      </c>
      <c r="I251" s="12">
        <v>3000</v>
      </c>
      <c r="J251" s="12">
        <f t="shared" si="60"/>
        <v>3750</v>
      </c>
      <c r="K251" s="13">
        <f t="shared" si="76"/>
        <v>3000</v>
      </c>
      <c r="L251" s="1"/>
      <c r="M251" s="2"/>
    </row>
    <row r="252" spans="1:13" ht="35.1" customHeight="1" x14ac:dyDescent="0.2">
      <c r="A252" s="59"/>
      <c r="B252" s="60"/>
      <c r="C252" s="60"/>
      <c r="D252" s="60"/>
      <c r="E252" s="60"/>
      <c r="F252" s="60"/>
      <c r="G252" s="61"/>
      <c r="H252" s="15" t="s">
        <v>416</v>
      </c>
      <c r="I252" s="12">
        <v>1500</v>
      </c>
      <c r="J252" s="12">
        <f t="shared" si="60"/>
        <v>1875</v>
      </c>
      <c r="K252" s="13">
        <f t="shared" si="76"/>
        <v>1500</v>
      </c>
      <c r="L252" s="1"/>
      <c r="M252" s="2"/>
    </row>
    <row r="253" spans="1:13" ht="35.1" customHeight="1" x14ac:dyDescent="0.2">
      <c r="A253" s="59"/>
      <c r="B253" s="60"/>
      <c r="C253" s="60"/>
      <c r="D253" s="60"/>
      <c r="E253" s="60"/>
      <c r="F253" s="60"/>
      <c r="G253" s="61"/>
      <c r="H253" s="15" t="s">
        <v>415</v>
      </c>
      <c r="I253" s="12">
        <v>2800</v>
      </c>
      <c r="J253" s="12">
        <f t="shared" si="60"/>
        <v>3500</v>
      </c>
      <c r="K253" s="13">
        <f t="shared" si="76"/>
        <v>2800</v>
      </c>
      <c r="L253" s="1"/>
      <c r="M253" s="2"/>
    </row>
    <row r="254" spans="1:13" ht="35.1" customHeight="1" x14ac:dyDescent="0.2">
      <c r="A254" s="59"/>
      <c r="B254" s="60"/>
      <c r="C254" s="60"/>
      <c r="D254" s="60"/>
      <c r="E254" s="60"/>
      <c r="F254" s="60"/>
      <c r="G254" s="61"/>
      <c r="H254" s="15" t="s">
        <v>324</v>
      </c>
      <c r="I254" s="12">
        <v>24000</v>
      </c>
      <c r="J254" s="12">
        <f t="shared" si="60"/>
        <v>30000</v>
      </c>
      <c r="K254" s="13">
        <f t="shared" si="76"/>
        <v>24000</v>
      </c>
      <c r="L254" s="1"/>
      <c r="M254" s="2"/>
    </row>
    <row r="255" spans="1:13" ht="35.1" customHeight="1" x14ac:dyDescent="0.2">
      <c r="A255" s="59"/>
      <c r="B255" s="60"/>
      <c r="C255" s="60"/>
      <c r="D255" s="60"/>
      <c r="E255" s="60"/>
      <c r="F255" s="60"/>
      <c r="G255" s="61"/>
      <c r="H255" s="15" t="s">
        <v>325</v>
      </c>
      <c r="I255" s="12">
        <v>1000</v>
      </c>
      <c r="J255" s="12">
        <f t="shared" si="60"/>
        <v>1250</v>
      </c>
      <c r="K255" s="13">
        <f t="shared" si="76"/>
        <v>1000</v>
      </c>
      <c r="L255" s="1"/>
      <c r="M255" s="2"/>
    </row>
    <row r="256" spans="1:13" ht="35.1" customHeight="1" x14ac:dyDescent="0.2">
      <c r="A256" s="59"/>
      <c r="B256" s="60"/>
      <c r="C256" s="60"/>
      <c r="D256" s="60"/>
      <c r="E256" s="60"/>
      <c r="F256" s="60"/>
      <c r="G256" s="61"/>
      <c r="H256" s="15" t="s">
        <v>418</v>
      </c>
      <c r="I256" s="12">
        <v>400</v>
      </c>
      <c r="J256" s="12">
        <f t="shared" si="60"/>
        <v>500</v>
      </c>
      <c r="K256" s="13">
        <f t="shared" si="76"/>
        <v>400</v>
      </c>
      <c r="L256" s="1"/>
      <c r="M256" s="2"/>
    </row>
    <row r="257" spans="1:13" ht="35.1" customHeight="1" x14ac:dyDescent="0.2">
      <c r="A257" s="59"/>
      <c r="B257" s="60"/>
      <c r="C257" s="60"/>
      <c r="D257" s="60"/>
      <c r="E257" s="60"/>
      <c r="F257" s="60"/>
      <c r="G257" s="61"/>
      <c r="H257" s="15" t="s">
        <v>326</v>
      </c>
      <c r="I257" s="12">
        <v>16500</v>
      </c>
      <c r="J257" s="12">
        <f t="shared" si="60"/>
        <v>20625</v>
      </c>
      <c r="K257" s="13">
        <f t="shared" si="76"/>
        <v>16500</v>
      </c>
      <c r="L257" s="1"/>
      <c r="M257" s="2"/>
    </row>
    <row r="258" spans="1:13" ht="35.1" customHeight="1" x14ac:dyDescent="0.2">
      <c r="A258" s="69"/>
      <c r="B258" s="70"/>
      <c r="C258" s="70"/>
      <c r="D258" s="70"/>
      <c r="E258" s="70"/>
      <c r="F258" s="70"/>
      <c r="G258" s="71">
        <v>32369</v>
      </c>
      <c r="H258" s="72" t="s">
        <v>120</v>
      </c>
      <c r="I258" s="73">
        <f>I259</f>
        <v>46500</v>
      </c>
      <c r="J258" s="73">
        <f t="shared" ref="J258:K258" si="77">J259</f>
        <v>58125</v>
      </c>
      <c r="K258" s="73">
        <f t="shared" si="77"/>
        <v>58125</v>
      </c>
      <c r="L258" s="74"/>
      <c r="M258" s="101"/>
    </row>
    <row r="259" spans="1:13" ht="35.1" customHeight="1" x14ac:dyDescent="0.2">
      <c r="A259" s="35"/>
      <c r="B259" s="36" t="s">
        <v>161</v>
      </c>
      <c r="C259" s="60" t="s">
        <v>121</v>
      </c>
      <c r="D259" s="36" t="s">
        <v>9</v>
      </c>
      <c r="E259" s="37" t="s">
        <v>382</v>
      </c>
      <c r="F259" s="36" t="s">
        <v>10</v>
      </c>
      <c r="G259" s="38">
        <v>323691</v>
      </c>
      <c r="H259" s="40" t="s">
        <v>135</v>
      </c>
      <c r="I259" s="12">
        <v>46500</v>
      </c>
      <c r="J259" s="12">
        <f t="shared" si="60"/>
        <v>58125</v>
      </c>
      <c r="K259" s="13">
        <f>I259*1.25</f>
        <v>58125</v>
      </c>
      <c r="L259" s="14" t="s">
        <v>212</v>
      </c>
      <c r="M259" s="54" t="s">
        <v>241</v>
      </c>
    </row>
    <row r="260" spans="1:13" ht="35.1" customHeight="1" x14ac:dyDescent="0.2">
      <c r="A260" s="41"/>
      <c r="B260" s="42"/>
      <c r="C260" s="42"/>
      <c r="D260" s="42"/>
      <c r="E260" s="113"/>
      <c r="F260" s="42"/>
      <c r="G260" s="43">
        <v>32379</v>
      </c>
      <c r="H260" s="44" t="s">
        <v>247</v>
      </c>
      <c r="I260" s="45">
        <f>I261+I263+I265</f>
        <v>26800</v>
      </c>
      <c r="J260" s="45">
        <f t="shared" ref="J260:K260" si="78">J261+J263+J265</f>
        <v>33500</v>
      </c>
      <c r="K260" s="45">
        <f t="shared" si="78"/>
        <v>30005</v>
      </c>
      <c r="L260" s="46"/>
      <c r="M260" s="47"/>
    </row>
    <row r="261" spans="1:13" ht="35.1" customHeight="1" x14ac:dyDescent="0.2">
      <c r="A261" s="6"/>
      <c r="B261" s="50"/>
      <c r="C261" s="50"/>
      <c r="D261" s="50"/>
      <c r="E261" s="51"/>
      <c r="F261" s="50"/>
      <c r="G261" s="52">
        <v>323795</v>
      </c>
      <c r="H261" s="3" t="s">
        <v>290</v>
      </c>
      <c r="I261" s="7">
        <f>I262</f>
        <v>4000</v>
      </c>
      <c r="J261" s="7">
        <f t="shared" ref="J261:K261" si="79">J262</f>
        <v>5000</v>
      </c>
      <c r="K261" s="7">
        <f t="shared" si="79"/>
        <v>4000</v>
      </c>
      <c r="L261" s="5"/>
      <c r="M261" s="53"/>
    </row>
    <row r="262" spans="1:13" ht="35.1" customHeight="1" x14ac:dyDescent="0.2">
      <c r="A262" s="59"/>
      <c r="B262" s="60" t="s">
        <v>162</v>
      </c>
      <c r="C262" s="60" t="s">
        <v>7</v>
      </c>
      <c r="D262" s="60"/>
      <c r="E262" s="60"/>
      <c r="F262" s="60"/>
      <c r="G262" s="61"/>
      <c r="H262" s="15" t="s">
        <v>284</v>
      </c>
      <c r="I262" s="12">
        <v>4000</v>
      </c>
      <c r="J262" s="12">
        <f t="shared" si="60"/>
        <v>5000</v>
      </c>
      <c r="K262" s="12">
        <f>I262</f>
        <v>4000</v>
      </c>
      <c r="L262" s="1" t="s">
        <v>212</v>
      </c>
      <c r="M262" s="63"/>
    </row>
    <row r="263" spans="1:13" ht="35.1" customHeight="1" x14ac:dyDescent="0.2">
      <c r="A263" s="6"/>
      <c r="B263" s="50"/>
      <c r="C263" s="50"/>
      <c r="D263" s="50"/>
      <c r="E263" s="50"/>
      <c r="F263" s="50"/>
      <c r="G263" s="52">
        <v>323797</v>
      </c>
      <c r="H263" s="3" t="s">
        <v>292</v>
      </c>
      <c r="I263" s="7">
        <f>SUM(I264:I264)</f>
        <v>5000</v>
      </c>
      <c r="J263" s="7">
        <f t="shared" ref="J263:K263" si="80">SUM(J264:J264)</f>
        <v>6250</v>
      </c>
      <c r="K263" s="7">
        <f t="shared" si="80"/>
        <v>6025</v>
      </c>
      <c r="L263" s="5"/>
      <c r="M263" s="56"/>
    </row>
    <row r="264" spans="1:13" ht="35.1" customHeight="1" x14ac:dyDescent="0.2">
      <c r="A264" s="59"/>
      <c r="B264" s="60" t="s">
        <v>296</v>
      </c>
      <c r="C264" s="60" t="s">
        <v>7</v>
      </c>
      <c r="D264" s="60"/>
      <c r="E264" s="60"/>
      <c r="F264" s="60"/>
      <c r="G264" s="61"/>
      <c r="H264" s="15" t="s">
        <v>293</v>
      </c>
      <c r="I264" s="12">
        <v>5000</v>
      </c>
      <c r="J264" s="12">
        <f t="shared" si="60"/>
        <v>6250</v>
      </c>
      <c r="K264" s="12">
        <f>I264*1.205</f>
        <v>6025</v>
      </c>
      <c r="L264" s="1" t="s">
        <v>212</v>
      </c>
      <c r="M264" s="63"/>
    </row>
    <row r="265" spans="1:13" ht="35.1" customHeight="1" x14ac:dyDescent="0.2">
      <c r="A265" s="6"/>
      <c r="B265" s="50"/>
      <c r="C265" s="50"/>
      <c r="D265" s="50"/>
      <c r="E265" s="50"/>
      <c r="F265" s="50"/>
      <c r="G265" s="52">
        <v>323796</v>
      </c>
      <c r="H265" s="3" t="s">
        <v>291</v>
      </c>
      <c r="I265" s="7">
        <f>SUM(I266:I268)</f>
        <v>17800</v>
      </c>
      <c r="J265" s="7">
        <f t="shared" ref="J265:K265" si="81">SUM(J266:J268)</f>
        <v>22250</v>
      </c>
      <c r="K265" s="7">
        <f t="shared" si="81"/>
        <v>19980</v>
      </c>
      <c r="L265" s="5"/>
      <c r="M265" s="56"/>
    </row>
    <row r="266" spans="1:13" ht="35.1" customHeight="1" x14ac:dyDescent="0.2">
      <c r="A266" s="59"/>
      <c r="B266" s="60" t="s">
        <v>163</v>
      </c>
      <c r="C266" s="60" t="s">
        <v>7</v>
      </c>
      <c r="D266" s="60"/>
      <c r="E266" s="105"/>
      <c r="F266" s="60"/>
      <c r="G266" s="61"/>
      <c r="H266" s="15" t="s">
        <v>182</v>
      </c>
      <c r="I266" s="12">
        <v>6000</v>
      </c>
      <c r="J266" s="12">
        <f t="shared" si="60"/>
        <v>7500</v>
      </c>
      <c r="K266" s="12">
        <f>I266*1.205</f>
        <v>7230</v>
      </c>
      <c r="L266" s="1" t="s">
        <v>212</v>
      </c>
      <c r="M266" s="2"/>
    </row>
    <row r="267" spans="1:13" ht="35.1" customHeight="1" x14ac:dyDescent="0.2">
      <c r="A267" s="64"/>
      <c r="B267" s="60" t="s">
        <v>273</v>
      </c>
      <c r="C267" s="60" t="s">
        <v>7</v>
      </c>
      <c r="D267" s="60"/>
      <c r="E267" s="105"/>
      <c r="F267" s="60"/>
      <c r="G267" s="61"/>
      <c r="H267" s="15" t="s">
        <v>345</v>
      </c>
      <c r="I267" s="12">
        <v>8000</v>
      </c>
      <c r="J267" s="12">
        <f t="shared" si="60"/>
        <v>10000</v>
      </c>
      <c r="K267" s="12">
        <f>I267</f>
        <v>8000</v>
      </c>
      <c r="L267" s="1" t="s">
        <v>212</v>
      </c>
      <c r="M267" s="2"/>
    </row>
    <row r="268" spans="1:13" ht="35.1" customHeight="1" x14ac:dyDescent="0.2">
      <c r="A268" s="64"/>
      <c r="B268" s="60" t="s">
        <v>163</v>
      </c>
      <c r="C268" s="60" t="s">
        <v>7</v>
      </c>
      <c r="D268" s="60"/>
      <c r="E268" s="105"/>
      <c r="F268" s="60"/>
      <c r="G268" s="61"/>
      <c r="H268" s="15" t="s">
        <v>346</v>
      </c>
      <c r="I268" s="12">
        <v>3800</v>
      </c>
      <c r="J268" s="12">
        <f t="shared" si="60"/>
        <v>4750</v>
      </c>
      <c r="K268" s="12">
        <f>I268*1.25</f>
        <v>4750</v>
      </c>
      <c r="L268" s="1" t="s">
        <v>212</v>
      </c>
      <c r="M268" s="2"/>
    </row>
    <row r="269" spans="1:13" ht="35.1" customHeight="1" x14ac:dyDescent="0.2">
      <c r="A269" s="41"/>
      <c r="B269" s="42"/>
      <c r="C269" s="42"/>
      <c r="D269" s="42"/>
      <c r="E269" s="42"/>
      <c r="F269" s="42"/>
      <c r="G269" s="43">
        <v>3238</v>
      </c>
      <c r="H269" s="44" t="s">
        <v>248</v>
      </c>
      <c r="I269" s="45">
        <f>I270+I275</f>
        <v>266200</v>
      </c>
      <c r="J269" s="45">
        <f t="shared" ref="J269:K269" si="82">J270+J275</f>
        <v>332750</v>
      </c>
      <c r="K269" s="45">
        <f t="shared" si="82"/>
        <v>225640</v>
      </c>
      <c r="L269" s="46"/>
      <c r="M269" s="47"/>
    </row>
    <row r="270" spans="1:13" ht="35.1" customHeight="1" x14ac:dyDescent="0.2">
      <c r="A270" s="69"/>
      <c r="B270" s="70"/>
      <c r="C270" s="70"/>
      <c r="D270" s="70"/>
      <c r="E270" s="70"/>
      <c r="F270" s="70"/>
      <c r="G270" s="71">
        <v>32382</v>
      </c>
      <c r="H270" s="72" t="s">
        <v>249</v>
      </c>
      <c r="I270" s="73">
        <f>I271</f>
        <v>37000</v>
      </c>
      <c r="J270" s="73">
        <f t="shared" ref="J270:K270" si="83">J271</f>
        <v>46250</v>
      </c>
      <c r="K270" s="73">
        <f t="shared" si="83"/>
        <v>22675</v>
      </c>
      <c r="L270" s="74"/>
      <c r="M270" s="75"/>
    </row>
    <row r="271" spans="1:13" ht="35.1" customHeight="1" x14ac:dyDescent="0.2">
      <c r="A271" s="6"/>
      <c r="B271" s="52" t="s">
        <v>297</v>
      </c>
      <c r="C271" s="50" t="s">
        <v>8</v>
      </c>
      <c r="D271" s="50" t="s">
        <v>131</v>
      </c>
      <c r="E271" s="51" t="s">
        <v>378</v>
      </c>
      <c r="F271" s="50" t="s">
        <v>13</v>
      </c>
      <c r="G271" s="52">
        <v>32382</v>
      </c>
      <c r="H271" s="3" t="s">
        <v>122</v>
      </c>
      <c r="I271" s="7">
        <f>SUM(I272:I274)</f>
        <v>37000</v>
      </c>
      <c r="J271" s="7">
        <f t="shared" ref="J271:K271" si="84">SUM(J272:J274)</f>
        <v>46250</v>
      </c>
      <c r="K271" s="7">
        <f t="shared" si="84"/>
        <v>22675</v>
      </c>
      <c r="L271" s="5" t="s">
        <v>212</v>
      </c>
      <c r="M271" s="53" t="s">
        <v>241</v>
      </c>
    </row>
    <row r="272" spans="1:13" ht="35.1" customHeight="1" x14ac:dyDescent="0.2">
      <c r="A272" s="35"/>
      <c r="B272" s="36"/>
      <c r="C272" s="36"/>
      <c r="D272" s="36"/>
      <c r="E272" s="36"/>
      <c r="F272" s="36"/>
      <c r="G272" s="61">
        <v>32382</v>
      </c>
      <c r="H272" s="15" t="s">
        <v>233</v>
      </c>
      <c r="I272" s="12">
        <v>8000</v>
      </c>
      <c r="J272" s="12">
        <f t="shared" si="60"/>
        <v>10000</v>
      </c>
      <c r="K272" s="17">
        <f>I272*1.205/2</f>
        <v>4820</v>
      </c>
      <c r="L272" s="14"/>
      <c r="M272" s="54"/>
    </row>
    <row r="273" spans="1:13" ht="35.1" customHeight="1" x14ac:dyDescent="0.2">
      <c r="A273" s="35"/>
      <c r="B273" s="36"/>
      <c r="C273" s="36"/>
      <c r="D273" s="36"/>
      <c r="E273" s="36"/>
      <c r="F273" s="36"/>
      <c r="G273" s="61">
        <v>32382</v>
      </c>
      <c r="H273" s="15" t="s">
        <v>347</v>
      </c>
      <c r="I273" s="12">
        <v>17000</v>
      </c>
      <c r="J273" s="12">
        <f>I273*1.25</f>
        <v>21250</v>
      </c>
      <c r="K273" s="17">
        <f>I273*1.25/2</f>
        <v>10625</v>
      </c>
      <c r="L273" s="1"/>
      <c r="M273" s="2"/>
    </row>
    <row r="274" spans="1:13" ht="35.1" customHeight="1" x14ac:dyDescent="0.2">
      <c r="A274" s="35"/>
      <c r="B274" s="36"/>
      <c r="C274" s="36"/>
      <c r="D274" s="36"/>
      <c r="E274" s="36"/>
      <c r="F274" s="36"/>
      <c r="G274" s="61">
        <v>32382</v>
      </c>
      <c r="H274" s="15" t="s">
        <v>348</v>
      </c>
      <c r="I274" s="12">
        <v>12000</v>
      </c>
      <c r="J274" s="12">
        <f>I274*1.25</f>
        <v>15000</v>
      </c>
      <c r="K274" s="17">
        <f t="shared" ref="K274" si="85">I274*1.205/2</f>
        <v>7230</v>
      </c>
      <c r="L274" s="1"/>
      <c r="M274" s="2"/>
    </row>
    <row r="275" spans="1:13" ht="35.1" customHeight="1" x14ac:dyDescent="0.2">
      <c r="A275" s="69"/>
      <c r="B275" s="70"/>
      <c r="C275" s="70"/>
      <c r="D275" s="70"/>
      <c r="E275" s="70"/>
      <c r="F275" s="70"/>
      <c r="G275" s="71">
        <v>32389</v>
      </c>
      <c r="H275" s="72" t="s">
        <v>250</v>
      </c>
      <c r="I275" s="137">
        <f>I276+I277</f>
        <v>229200</v>
      </c>
      <c r="J275" s="137">
        <f t="shared" ref="J275:K275" si="86">J276+J277</f>
        <v>286500</v>
      </c>
      <c r="K275" s="137">
        <f t="shared" si="86"/>
        <v>202965</v>
      </c>
      <c r="L275" s="74"/>
      <c r="M275" s="75"/>
    </row>
    <row r="276" spans="1:13" ht="35.1" customHeight="1" x14ac:dyDescent="0.2">
      <c r="A276" s="64"/>
      <c r="B276" s="60" t="s">
        <v>371</v>
      </c>
      <c r="C276" s="36" t="s">
        <v>8</v>
      </c>
      <c r="D276" s="60" t="s">
        <v>9</v>
      </c>
      <c r="E276" s="90" t="s">
        <v>378</v>
      </c>
      <c r="F276" s="60" t="s">
        <v>10</v>
      </c>
      <c r="G276" s="38">
        <v>32389</v>
      </c>
      <c r="H276" s="15" t="s">
        <v>372</v>
      </c>
      <c r="I276" s="104">
        <v>163200</v>
      </c>
      <c r="J276" s="104">
        <f>I276*1.25</f>
        <v>204000</v>
      </c>
      <c r="K276" s="104">
        <f>I276</f>
        <v>163200</v>
      </c>
      <c r="L276" s="1" t="s">
        <v>212</v>
      </c>
      <c r="M276" s="54" t="s">
        <v>241</v>
      </c>
    </row>
    <row r="277" spans="1:13" ht="35.1" customHeight="1" x14ac:dyDescent="0.2">
      <c r="A277" s="35"/>
      <c r="B277" s="36" t="s">
        <v>164</v>
      </c>
      <c r="C277" s="36" t="s">
        <v>8</v>
      </c>
      <c r="D277" s="36" t="s">
        <v>131</v>
      </c>
      <c r="E277" s="90" t="s">
        <v>378</v>
      </c>
      <c r="F277" s="36" t="s">
        <v>13</v>
      </c>
      <c r="G277" s="38">
        <v>32389</v>
      </c>
      <c r="H277" s="40" t="s">
        <v>123</v>
      </c>
      <c r="I277" s="17">
        <v>66000</v>
      </c>
      <c r="J277" s="17">
        <f>I277*1.25</f>
        <v>82500</v>
      </c>
      <c r="K277" s="17">
        <f>I277*1.205/2</f>
        <v>39765</v>
      </c>
      <c r="L277" s="14" t="s">
        <v>212</v>
      </c>
      <c r="M277" s="54" t="s">
        <v>241</v>
      </c>
    </row>
    <row r="278" spans="1:13" ht="35.1" customHeight="1" x14ac:dyDescent="0.2">
      <c r="A278" s="41"/>
      <c r="B278" s="42" t="s">
        <v>165</v>
      </c>
      <c r="C278" s="42" t="s">
        <v>7</v>
      </c>
      <c r="D278" s="42"/>
      <c r="E278" s="89"/>
      <c r="F278" s="42"/>
      <c r="G278" s="43">
        <v>32391</v>
      </c>
      <c r="H278" s="44" t="s">
        <v>225</v>
      </c>
      <c r="I278" s="45">
        <f>SUM(I279:I280)</f>
        <v>20000</v>
      </c>
      <c r="J278" s="45">
        <f t="shared" ref="J278:K278" si="87">SUM(J279:J280)</f>
        <v>25000</v>
      </c>
      <c r="K278" s="45">
        <f t="shared" si="87"/>
        <v>24100</v>
      </c>
      <c r="L278" s="46" t="s">
        <v>212</v>
      </c>
      <c r="M278" s="49"/>
    </row>
    <row r="279" spans="1:13" ht="35.1" customHeight="1" x14ac:dyDescent="0.2">
      <c r="A279" s="35"/>
      <c r="B279" s="36"/>
      <c r="C279" s="36"/>
      <c r="D279" s="36"/>
      <c r="E279" s="36"/>
      <c r="F279" s="36"/>
      <c r="G279" s="38">
        <v>32391</v>
      </c>
      <c r="H279" s="40" t="s">
        <v>124</v>
      </c>
      <c r="I279" s="17">
        <v>10000</v>
      </c>
      <c r="J279" s="17">
        <f>I279*1.25</f>
        <v>12500</v>
      </c>
      <c r="K279" s="17">
        <f>I279*1.205</f>
        <v>12050</v>
      </c>
      <c r="L279" s="14"/>
      <c r="M279" s="54"/>
    </row>
    <row r="280" spans="1:13" ht="35.1" customHeight="1" x14ac:dyDescent="0.2">
      <c r="A280" s="35"/>
      <c r="B280" s="36"/>
      <c r="C280" s="36"/>
      <c r="D280" s="36"/>
      <c r="E280" s="36"/>
      <c r="F280" s="36"/>
      <c r="G280" s="38">
        <v>32391</v>
      </c>
      <c r="H280" s="40" t="s">
        <v>175</v>
      </c>
      <c r="I280" s="17">
        <v>10000</v>
      </c>
      <c r="J280" s="17">
        <f>I280*1.25</f>
        <v>12500</v>
      </c>
      <c r="K280" s="17">
        <f>I280*1.205</f>
        <v>12050</v>
      </c>
      <c r="L280" s="14"/>
      <c r="M280" s="54"/>
    </row>
    <row r="281" spans="1:13" ht="35.1" customHeight="1" x14ac:dyDescent="0.2">
      <c r="A281" s="41"/>
      <c r="B281" s="42"/>
      <c r="C281" s="42"/>
      <c r="D281" s="42"/>
      <c r="E281" s="42"/>
      <c r="F281" s="42"/>
      <c r="G281" s="43">
        <v>32395</v>
      </c>
      <c r="H281" s="44" t="s">
        <v>125</v>
      </c>
      <c r="I281" s="45">
        <f>SUM(I282:I283)</f>
        <v>283000</v>
      </c>
      <c r="J281" s="45">
        <f t="shared" ref="J281:K281" si="88">SUM(J282:J283)</f>
        <v>353750</v>
      </c>
      <c r="K281" s="45">
        <f t="shared" si="88"/>
        <v>181352.5</v>
      </c>
      <c r="L281" s="46"/>
      <c r="M281" s="47"/>
    </row>
    <row r="282" spans="1:13" ht="35.1" customHeight="1" x14ac:dyDescent="0.2">
      <c r="A282" s="35"/>
      <c r="B282" s="36" t="s">
        <v>166</v>
      </c>
      <c r="C282" s="36" t="s">
        <v>8</v>
      </c>
      <c r="D282" s="36" t="s">
        <v>131</v>
      </c>
      <c r="E282" s="36" t="s">
        <v>381</v>
      </c>
      <c r="F282" s="36" t="s">
        <v>13</v>
      </c>
      <c r="G282" s="38">
        <v>32395</v>
      </c>
      <c r="H282" s="15" t="s">
        <v>187</v>
      </c>
      <c r="I282" s="17">
        <v>265000</v>
      </c>
      <c r="J282" s="17">
        <f>I282*1.25</f>
        <v>331250</v>
      </c>
      <c r="K282" s="17">
        <f>I282*1.205/2</f>
        <v>159662.5</v>
      </c>
      <c r="L282" s="14" t="s">
        <v>212</v>
      </c>
      <c r="M282" s="54" t="s">
        <v>241</v>
      </c>
    </row>
    <row r="283" spans="1:13" ht="35.1" customHeight="1" x14ac:dyDescent="0.2">
      <c r="A283" s="35"/>
      <c r="B283" s="36" t="s">
        <v>167</v>
      </c>
      <c r="C283" s="36" t="s">
        <v>7</v>
      </c>
      <c r="D283" s="36"/>
      <c r="E283" s="36"/>
      <c r="F283" s="36"/>
      <c r="G283" s="38">
        <v>32395</v>
      </c>
      <c r="H283" s="40" t="s">
        <v>192</v>
      </c>
      <c r="I283" s="17">
        <v>18000</v>
      </c>
      <c r="J283" s="17">
        <f>I283*1.25</f>
        <v>22500</v>
      </c>
      <c r="K283" s="17">
        <f>I283*1.205</f>
        <v>21690</v>
      </c>
      <c r="L283" s="14" t="s">
        <v>212</v>
      </c>
      <c r="M283" s="54"/>
    </row>
    <row r="284" spans="1:13" ht="35.1" customHeight="1" x14ac:dyDescent="0.2">
      <c r="A284" s="41"/>
      <c r="B284" s="42" t="s">
        <v>168</v>
      </c>
      <c r="C284" s="42" t="s">
        <v>8</v>
      </c>
      <c r="D284" s="42" t="s">
        <v>131</v>
      </c>
      <c r="E284" s="113"/>
      <c r="F284" s="42" t="s">
        <v>13</v>
      </c>
      <c r="G284" s="43">
        <v>32396</v>
      </c>
      <c r="H284" s="44" t="s">
        <v>126</v>
      </c>
      <c r="I284" s="45">
        <v>123000</v>
      </c>
      <c r="J284" s="45">
        <f>I284*1.25</f>
        <v>153750</v>
      </c>
      <c r="K284" s="45">
        <f>I284*1.205/2</f>
        <v>74107.5</v>
      </c>
      <c r="L284" s="46" t="s">
        <v>212</v>
      </c>
      <c r="M284" s="47" t="s">
        <v>241</v>
      </c>
    </row>
    <row r="285" spans="1:13" ht="35.1" customHeight="1" x14ac:dyDescent="0.2">
      <c r="A285" s="41"/>
      <c r="B285" s="42"/>
      <c r="C285" s="42"/>
      <c r="D285" s="42"/>
      <c r="E285" s="42"/>
      <c r="F285" s="42"/>
      <c r="G285" s="43">
        <v>32399</v>
      </c>
      <c r="H285" s="44" t="s">
        <v>240</v>
      </c>
      <c r="I285" s="45">
        <f>SUM(I286:I291)</f>
        <v>79600</v>
      </c>
      <c r="J285" s="45">
        <f t="shared" ref="J285:K285" si="89">SUM(J286:J291)</f>
        <v>99500</v>
      </c>
      <c r="K285" s="45">
        <f t="shared" si="89"/>
        <v>90588</v>
      </c>
      <c r="L285" s="46"/>
      <c r="M285" s="47"/>
    </row>
    <row r="286" spans="1:13" ht="35.1" customHeight="1" x14ac:dyDescent="0.2">
      <c r="A286" s="35"/>
      <c r="B286" s="36" t="s">
        <v>331</v>
      </c>
      <c r="C286" s="36" t="s">
        <v>7</v>
      </c>
      <c r="D286" s="36"/>
      <c r="E286" s="36"/>
      <c r="F286" s="36"/>
      <c r="G286" s="38">
        <v>323993</v>
      </c>
      <c r="H286" s="40" t="s">
        <v>332</v>
      </c>
      <c r="I286" s="17">
        <v>3500</v>
      </c>
      <c r="J286" s="17">
        <f t="shared" ref="J286:J291" si="90">I286*1.25</f>
        <v>4375</v>
      </c>
      <c r="K286" s="17">
        <f>I286*1.205</f>
        <v>4217.5</v>
      </c>
      <c r="L286" s="14" t="s">
        <v>212</v>
      </c>
      <c r="M286" s="54"/>
    </row>
    <row r="287" spans="1:13" ht="35.1" customHeight="1" x14ac:dyDescent="0.2">
      <c r="A287" s="35"/>
      <c r="B287" s="36" t="s">
        <v>141</v>
      </c>
      <c r="C287" s="36" t="s">
        <v>7</v>
      </c>
      <c r="D287" s="36"/>
      <c r="E287" s="36"/>
      <c r="F287" s="36"/>
      <c r="G287" s="38">
        <v>323995</v>
      </c>
      <c r="H287" s="40" t="s">
        <v>127</v>
      </c>
      <c r="I287" s="17">
        <v>9300</v>
      </c>
      <c r="J287" s="17">
        <f t="shared" si="90"/>
        <v>11625</v>
      </c>
      <c r="K287" s="12">
        <f>I287*1.205</f>
        <v>11206.5</v>
      </c>
      <c r="L287" s="14" t="s">
        <v>212</v>
      </c>
      <c r="M287" s="54"/>
    </row>
    <row r="288" spans="1:13" ht="35.1" customHeight="1" x14ac:dyDescent="0.2">
      <c r="A288" s="35"/>
      <c r="B288" s="36" t="s">
        <v>321</v>
      </c>
      <c r="C288" s="36" t="s">
        <v>7</v>
      </c>
      <c r="D288" s="36"/>
      <c r="E288" s="36"/>
      <c r="F288" s="36"/>
      <c r="G288" s="38">
        <v>323997</v>
      </c>
      <c r="H288" s="40" t="s">
        <v>320</v>
      </c>
      <c r="I288" s="17">
        <v>8500</v>
      </c>
      <c r="J288" s="17">
        <f t="shared" si="90"/>
        <v>10625</v>
      </c>
      <c r="K288" s="12">
        <f t="shared" ref="K288:K290" si="91">I288*1.205</f>
        <v>10242.5</v>
      </c>
      <c r="L288" s="14" t="s">
        <v>212</v>
      </c>
      <c r="M288" s="54"/>
    </row>
    <row r="289" spans="1:13" ht="35.1" customHeight="1" x14ac:dyDescent="0.2">
      <c r="A289" s="35"/>
      <c r="B289" s="36" t="s">
        <v>170</v>
      </c>
      <c r="C289" s="36" t="s">
        <v>7</v>
      </c>
      <c r="D289" s="36"/>
      <c r="E289" s="36"/>
      <c r="F289" s="36"/>
      <c r="G289" s="38">
        <v>32399</v>
      </c>
      <c r="H289" s="15" t="s">
        <v>128</v>
      </c>
      <c r="I289" s="17">
        <v>7300</v>
      </c>
      <c r="J289" s="17">
        <f t="shared" si="90"/>
        <v>9125</v>
      </c>
      <c r="K289" s="12">
        <f t="shared" si="91"/>
        <v>8796.5</v>
      </c>
      <c r="L289" s="14" t="s">
        <v>212</v>
      </c>
      <c r="M289" s="54"/>
    </row>
    <row r="290" spans="1:13" ht="35.1" customHeight="1" x14ac:dyDescent="0.2">
      <c r="A290" s="35"/>
      <c r="B290" s="36" t="s">
        <v>360</v>
      </c>
      <c r="C290" s="36" t="s">
        <v>7</v>
      </c>
      <c r="D290" s="36"/>
      <c r="E290" s="36"/>
      <c r="F290" s="36"/>
      <c r="G290" s="38"/>
      <c r="H290" s="15" t="s">
        <v>358</v>
      </c>
      <c r="I290" s="17">
        <v>25000</v>
      </c>
      <c r="J290" s="17">
        <f t="shared" si="90"/>
        <v>31250</v>
      </c>
      <c r="K290" s="12">
        <f t="shared" si="91"/>
        <v>30125</v>
      </c>
      <c r="L290" s="14" t="s">
        <v>212</v>
      </c>
      <c r="M290" s="54"/>
    </row>
    <row r="291" spans="1:13" ht="35.1" customHeight="1" x14ac:dyDescent="0.2">
      <c r="A291" s="35"/>
      <c r="B291" s="36" t="s">
        <v>365</v>
      </c>
      <c r="C291" s="36" t="s">
        <v>7</v>
      </c>
      <c r="D291" s="36"/>
      <c r="E291" s="36"/>
      <c r="F291" s="36"/>
      <c r="G291" s="38"/>
      <c r="H291" s="15" t="s">
        <v>364</v>
      </c>
      <c r="I291" s="17">
        <v>26000</v>
      </c>
      <c r="J291" s="17">
        <f t="shared" si="90"/>
        <v>32500</v>
      </c>
      <c r="K291" s="17">
        <f>I291</f>
        <v>26000</v>
      </c>
      <c r="L291" s="14" t="s">
        <v>212</v>
      </c>
      <c r="M291" s="54"/>
    </row>
    <row r="292" spans="1:13" ht="35.1" customHeight="1" x14ac:dyDescent="0.2">
      <c r="A292" s="102"/>
      <c r="B292" s="42" t="s">
        <v>169</v>
      </c>
      <c r="C292" s="42" t="s">
        <v>8</v>
      </c>
      <c r="D292" s="42" t="s">
        <v>131</v>
      </c>
      <c r="E292" s="42" t="s">
        <v>378</v>
      </c>
      <c r="F292" s="42" t="s">
        <v>13</v>
      </c>
      <c r="G292" s="43">
        <v>3292</v>
      </c>
      <c r="H292" s="44" t="s">
        <v>129</v>
      </c>
      <c r="I292" s="45">
        <v>172000</v>
      </c>
      <c r="J292" s="45">
        <f>I292</f>
        <v>172000</v>
      </c>
      <c r="K292" s="45">
        <f>J292/2</f>
        <v>86000</v>
      </c>
      <c r="L292" s="46" t="s">
        <v>212</v>
      </c>
      <c r="M292" s="47" t="s">
        <v>241</v>
      </c>
    </row>
    <row r="293" spans="1:13" ht="35.1" customHeight="1" x14ac:dyDescent="0.2">
      <c r="A293" s="102"/>
      <c r="B293" s="42"/>
      <c r="C293" s="42"/>
      <c r="D293" s="42"/>
      <c r="E293" s="42"/>
      <c r="F293" s="42"/>
      <c r="G293" s="43">
        <v>3293</v>
      </c>
      <c r="H293" s="44" t="s">
        <v>230</v>
      </c>
      <c r="I293" s="45">
        <f>I294</f>
        <v>15000</v>
      </c>
      <c r="J293" s="45">
        <f t="shared" ref="J293:K293" si="92">J294</f>
        <v>18750</v>
      </c>
      <c r="K293" s="45">
        <f t="shared" si="92"/>
        <v>18750</v>
      </c>
      <c r="L293" s="46"/>
      <c r="M293" s="47"/>
    </row>
    <row r="294" spans="1:13" ht="35.1" customHeight="1" x14ac:dyDescent="0.2">
      <c r="A294" s="35"/>
      <c r="B294" s="36" t="s">
        <v>234</v>
      </c>
      <c r="C294" s="36" t="s">
        <v>7</v>
      </c>
      <c r="D294" s="36"/>
      <c r="E294" s="36"/>
      <c r="F294" s="36"/>
      <c r="G294" s="38">
        <v>32931</v>
      </c>
      <c r="H294" s="40" t="s">
        <v>237</v>
      </c>
      <c r="I294" s="17">
        <v>15000</v>
      </c>
      <c r="J294" s="17">
        <f>I294*1.25</f>
        <v>18750</v>
      </c>
      <c r="K294" s="17">
        <f>J294</f>
        <v>18750</v>
      </c>
      <c r="L294" s="14" t="s">
        <v>212</v>
      </c>
      <c r="M294" s="54"/>
    </row>
    <row r="295" spans="1:13" s="57" customFormat="1" ht="35.1" customHeight="1" x14ac:dyDescent="0.2">
      <c r="A295" s="41"/>
      <c r="B295" s="42"/>
      <c r="C295" s="42"/>
      <c r="D295" s="42"/>
      <c r="E295" s="42"/>
      <c r="F295" s="42"/>
      <c r="G295" s="43">
        <v>3299</v>
      </c>
      <c r="H295" s="44" t="s">
        <v>330</v>
      </c>
      <c r="I295" s="45">
        <f>I296</f>
        <v>4500</v>
      </c>
      <c r="J295" s="45">
        <f t="shared" ref="J295:K295" si="93">J296</f>
        <v>5625</v>
      </c>
      <c r="K295" s="45">
        <f t="shared" si="93"/>
        <v>5422.5</v>
      </c>
      <c r="L295" s="46"/>
      <c r="M295" s="47"/>
    </row>
    <row r="296" spans="1:13" ht="35.1" customHeight="1" thickBot="1" x14ac:dyDescent="0.25">
      <c r="A296" s="114"/>
      <c r="B296" s="115" t="s">
        <v>316</v>
      </c>
      <c r="C296" s="115" t="s">
        <v>7</v>
      </c>
      <c r="D296" s="115"/>
      <c r="E296" s="115"/>
      <c r="F296" s="115"/>
      <c r="G296" s="116"/>
      <c r="H296" s="117" t="s">
        <v>318</v>
      </c>
      <c r="I296" s="118">
        <v>4500</v>
      </c>
      <c r="J296" s="118">
        <f>I296*1.25</f>
        <v>5625</v>
      </c>
      <c r="K296" s="118">
        <f>I296*1.205</f>
        <v>5422.5</v>
      </c>
      <c r="L296" s="119" t="s">
        <v>212</v>
      </c>
      <c r="M296" s="120"/>
    </row>
    <row r="297" spans="1:13" ht="35.1" customHeight="1" thickTop="1" thickBot="1" x14ac:dyDescent="0.25">
      <c r="A297" s="121"/>
      <c r="B297" s="122"/>
      <c r="C297" s="122"/>
      <c r="D297" s="122"/>
      <c r="E297" s="122"/>
      <c r="F297" s="122"/>
      <c r="G297" s="123"/>
      <c r="H297" s="124" t="s">
        <v>130</v>
      </c>
      <c r="I297" s="125">
        <f>I295+I293+I292+I285+I284+I281+I278+I269+I260+I243++I231+I225+I221+I173+I168+I161+I157+I155+I140+I136+I134+I14+I11+I10+I8+I5</f>
        <v>4878000</v>
      </c>
      <c r="J297" s="125">
        <f>J295+J293+J292+J285+J284+J281+J278+J269+J260+J243++J231+J225+J221+J173+J168+J161+J157+J155+J140+J136+J134+J14+J11+J10+J8+J5</f>
        <v>6025480</v>
      </c>
      <c r="K297" s="125">
        <f>K295+K293+K292+K285+K284+K281+K278+K269+K260+K243++K231+K225+K221+K173+K168+K161+K157+K155+K140+K136+K134+K14+K11+K10+K8+K5</f>
        <v>4833434.75</v>
      </c>
      <c r="L297" s="126"/>
      <c r="M297" s="127"/>
    </row>
    <row r="298" spans="1:13" ht="17.25" customHeight="1" thickTop="1" x14ac:dyDescent="0.2"/>
    <row r="299" spans="1:13" ht="17.25" customHeight="1" x14ac:dyDescent="0.2">
      <c r="M299" s="19"/>
    </row>
    <row r="300" spans="1:13" ht="17.25" customHeight="1" x14ac:dyDescent="0.2"/>
    <row r="301" spans="1:13" ht="17.25" customHeight="1" x14ac:dyDescent="0.2"/>
    <row r="302" spans="1:13" ht="17.25" customHeight="1" x14ac:dyDescent="0.2"/>
    <row r="303" spans="1:13" ht="17.25" customHeight="1" x14ac:dyDescent="0.2"/>
    <row r="304" spans="1:13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  <row r="1551" ht="17.25" customHeight="1" x14ac:dyDescent="0.2"/>
    <row r="1552" ht="17.25" customHeight="1" x14ac:dyDescent="0.2"/>
    <row r="1553" ht="17.25" customHeight="1" x14ac:dyDescent="0.2"/>
    <row r="1554" ht="17.25" customHeight="1" x14ac:dyDescent="0.2"/>
    <row r="1555" ht="17.25" customHeight="1" x14ac:dyDescent="0.2"/>
    <row r="1556" ht="17.25" customHeight="1" x14ac:dyDescent="0.2"/>
    <row r="1557" ht="17.25" customHeight="1" x14ac:dyDescent="0.2"/>
    <row r="1558" ht="17.25" customHeight="1" x14ac:dyDescent="0.2"/>
    <row r="1559" ht="17.25" customHeight="1" x14ac:dyDescent="0.2"/>
    <row r="1560" ht="17.25" customHeight="1" x14ac:dyDescent="0.2"/>
    <row r="1561" ht="17.25" customHeight="1" x14ac:dyDescent="0.2"/>
    <row r="1562" ht="17.25" customHeight="1" x14ac:dyDescent="0.2"/>
    <row r="1563" ht="17.25" customHeight="1" x14ac:dyDescent="0.2"/>
    <row r="1564" ht="17.25" customHeight="1" x14ac:dyDescent="0.2"/>
    <row r="1565" ht="17.25" customHeight="1" x14ac:dyDescent="0.2"/>
    <row r="1566" ht="17.25" customHeight="1" x14ac:dyDescent="0.2"/>
    <row r="1567" ht="17.25" customHeight="1" x14ac:dyDescent="0.2"/>
    <row r="1568" ht="17.25" customHeight="1" x14ac:dyDescent="0.2"/>
    <row r="1569" ht="17.25" customHeight="1" x14ac:dyDescent="0.2"/>
    <row r="1570" ht="17.25" customHeight="1" x14ac:dyDescent="0.2"/>
    <row r="1571" ht="17.25" customHeight="1" x14ac:dyDescent="0.2"/>
    <row r="1572" ht="17.25" customHeight="1" x14ac:dyDescent="0.2"/>
    <row r="1573" ht="17.25" customHeight="1" x14ac:dyDescent="0.2"/>
    <row r="1574" ht="17.25" customHeight="1" x14ac:dyDescent="0.2"/>
    <row r="1575" ht="17.25" customHeight="1" x14ac:dyDescent="0.2"/>
    <row r="1576" ht="17.25" customHeight="1" x14ac:dyDescent="0.2"/>
    <row r="1577" ht="17.25" customHeight="1" x14ac:dyDescent="0.2"/>
    <row r="1578" ht="17.25" customHeight="1" x14ac:dyDescent="0.2"/>
    <row r="1579" ht="17.25" customHeight="1" x14ac:dyDescent="0.2"/>
    <row r="1580" ht="17.25" customHeight="1" x14ac:dyDescent="0.2"/>
    <row r="1581" ht="17.25" customHeight="1" x14ac:dyDescent="0.2"/>
    <row r="1582" ht="17.25" customHeight="1" x14ac:dyDescent="0.2"/>
    <row r="1583" ht="17.25" customHeight="1" x14ac:dyDescent="0.2"/>
    <row r="1584" ht="17.25" customHeight="1" x14ac:dyDescent="0.2"/>
    <row r="1585" ht="17.25" customHeight="1" x14ac:dyDescent="0.2"/>
    <row r="1586" ht="17.25" customHeight="1" x14ac:dyDescent="0.2"/>
    <row r="1587" ht="17.25" customHeight="1" x14ac:dyDescent="0.2"/>
    <row r="1588" ht="17.25" customHeight="1" x14ac:dyDescent="0.2"/>
    <row r="1589" ht="17.25" customHeight="1" x14ac:dyDescent="0.2"/>
    <row r="1590" ht="17.25" customHeight="1" x14ac:dyDescent="0.2"/>
    <row r="1591" ht="17.25" customHeight="1" x14ac:dyDescent="0.2"/>
    <row r="1592" ht="17.25" customHeight="1" x14ac:dyDescent="0.2"/>
    <row r="1593" ht="17.25" customHeight="1" x14ac:dyDescent="0.2"/>
    <row r="1594" ht="17.25" customHeight="1" x14ac:dyDescent="0.2"/>
    <row r="1595" ht="17.25" customHeight="1" x14ac:dyDescent="0.2"/>
    <row r="1596" ht="17.25" customHeight="1" x14ac:dyDescent="0.2"/>
    <row r="1597" ht="17.25" customHeight="1" x14ac:dyDescent="0.2"/>
    <row r="1598" ht="17.25" customHeight="1" x14ac:dyDescent="0.2"/>
    <row r="1599" ht="17.25" customHeight="1" x14ac:dyDescent="0.2"/>
    <row r="1600" ht="17.25" customHeight="1" x14ac:dyDescent="0.2"/>
    <row r="1601" ht="17.25" customHeight="1" x14ac:dyDescent="0.2"/>
    <row r="1602" ht="17.25" customHeight="1" x14ac:dyDescent="0.2"/>
    <row r="1603" ht="17.25" customHeight="1" x14ac:dyDescent="0.2"/>
    <row r="1604" ht="17.25" customHeight="1" x14ac:dyDescent="0.2"/>
    <row r="1605" ht="17.25" customHeight="1" x14ac:dyDescent="0.2"/>
    <row r="1606" ht="17.25" customHeight="1" x14ac:dyDescent="0.2"/>
    <row r="1607" ht="17.25" customHeight="1" x14ac:dyDescent="0.2"/>
    <row r="1608" ht="17.25" customHeight="1" x14ac:dyDescent="0.2"/>
    <row r="1609" ht="17.25" customHeight="1" x14ac:dyDescent="0.2"/>
    <row r="1610" ht="17.25" customHeight="1" x14ac:dyDescent="0.2"/>
    <row r="1611" ht="17.25" customHeight="1" x14ac:dyDescent="0.2"/>
    <row r="1612" ht="17.25" customHeight="1" x14ac:dyDescent="0.2"/>
    <row r="1613" ht="17.25" customHeight="1" x14ac:dyDescent="0.2"/>
    <row r="1614" ht="17.25" customHeight="1" x14ac:dyDescent="0.2"/>
    <row r="1615" ht="17.25" customHeight="1" x14ac:dyDescent="0.2"/>
    <row r="1616" ht="17.25" customHeight="1" x14ac:dyDescent="0.2"/>
    <row r="1617" ht="17.25" customHeight="1" x14ac:dyDescent="0.2"/>
    <row r="1618" ht="17.25" customHeight="1" x14ac:dyDescent="0.2"/>
    <row r="1619" ht="17.25" customHeight="1" x14ac:dyDescent="0.2"/>
    <row r="1620" ht="17.25" customHeight="1" x14ac:dyDescent="0.2"/>
    <row r="1621" ht="17.25" customHeight="1" x14ac:dyDescent="0.2"/>
    <row r="1622" ht="17.25" customHeight="1" x14ac:dyDescent="0.2"/>
    <row r="1623" ht="17.25" customHeight="1" x14ac:dyDescent="0.2"/>
    <row r="1624" ht="17.25" customHeight="1" x14ac:dyDescent="0.2"/>
    <row r="1625" ht="17.25" customHeight="1" x14ac:dyDescent="0.2"/>
    <row r="1626" ht="17.25" customHeight="1" x14ac:dyDescent="0.2"/>
    <row r="1627" ht="17.25" customHeight="1" x14ac:dyDescent="0.2"/>
    <row r="1628" ht="17.25" customHeight="1" x14ac:dyDescent="0.2"/>
    <row r="1629" ht="17.25" customHeight="1" x14ac:dyDescent="0.2"/>
    <row r="1630" ht="17.25" customHeight="1" x14ac:dyDescent="0.2"/>
    <row r="1631" ht="17.25" customHeight="1" x14ac:dyDescent="0.2"/>
    <row r="1632" ht="17.25" customHeight="1" x14ac:dyDescent="0.2"/>
    <row r="1633" ht="17.25" customHeight="1" x14ac:dyDescent="0.2"/>
    <row r="1634" ht="17.25" customHeight="1" x14ac:dyDescent="0.2"/>
    <row r="1635" ht="17.25" customHeight="1" x14ac:dyDescent="0.2"/>
    <row r="1636" ht="17.25" customHeight="1" x14ac:dyDescent="0.2"/>
    <row r="1637" ht="17.25" customHeight="1" x14ac:dyDescent="0.2"/>
    <row r="1638" ht="17.25" customHeight="1" x14ac:dyDescent="0.2"/>
    <row r="1639" ht="17.25" customHeight="1" x14ac:dyDescent="0.2"/>
    <row r="1640" ht="17.25" customHeight="1" x14ac:dyDescent="0.2"/>
    <row r="1641" ht="17.25" customHeight="1" x14ac:dyDescent="0.2"/>
    <row r="1642" ht="17.25" customHeight="1" x14ac:dyDescent="0.2"/>
    <row r="1643" ht="17.25" customHeight="1" x14ac:dyDescent="0.2"/>
    <row r="1644" ht="17.25" customHeight="1" x14ac:dyDescent="0.2"/>
    <row r="1645" ht="17.25" customHeight="1" x14ac:dyDescent="0.2"/>
    <row r="1646" ht="17.25" customHeight="1" x14ac:dyDescent="0.2"/>
    <row r="1647" ht="17.25" customHeight="1" x14ac:dyDescent="0.2"/>
    <row r="1648" ht="17.25" customHeight="1" x14ac:dyDescent="0.2"/>
    <row r="1649" ht="17.25" customHeight="1" x14ac:dyDescent="0.2"/>
    <row r="1650" ht="17.25" customHeight="1" x14ac:dyDescent="0.2"/>
    <row r="1651" ht="17.25" customHeight="1" x14ac:dyDescent="0.2"/>
    <row r="1652" ht="17.25" customHeight="1" x14ac:dyDescent="0.2"/>
    <row r="1653" ht="17.25" customHeight="1" x14ac:dyDescent="0.2"/>
    <row r="1654" ht="17.25" customHeight="1" x14ac:dyDescent="0.2"/>
    <row r="1655" ht="17.25" customHeight="1" x14ac:dyDescent="0.2"/>
    <row r="1656" ht="17.25" customHeight="1" x14ac:dyDescent="0.2"/>
    <row r="1657" ht="17.25" customHeight="1" x14ac:dyDescent="0.2"/>
    <row r="1658" ht="17.25" customHeight="1" x14ac:dyDescent="0.2"/>
    <row r="1659" ht="17.25" customHeight="1" x14ac:dyDescent="0.2"/>
    <row r="1660" ht="17.25" customHeight="1" x14ac:dyDescent="0.2"/>
    <row r="1661" ht="17.25" customHeight="1" x14ac:dyDescent="0.2"/>
    <row r="1662" ht="17.25" customHeight="1" x14ac:dyDescent="0.2"/>
    <row r="1663" ht="17.25" customHeight="1" x14ac:dyDescent="0.2"/>
    <row r="1664" ht="17.25" customHeight="1" x14ac:dyDescent="0.2"/>
    <row r="1665" ht="17.25" customHeight="1" x14ac:dyDescent="0.2"/>
    <row r="1666" ht="17.25" customHeight="1" x14ac:dyDescent="0.2"/>
    <row r="1667" ht="17.25" customHeight="1" x14ac:dyDescent="0.2"/>
    <row r="1668" ht="17.25" customHeight="1" x14ac:dyDescent="0.2"/>
    <row r="1669" ht="17.25" customHeight="1" x14ac:dyDescent="0.2"/>
    <row r="1670" ht="17.25" customHeight="1" x14ac:dyDescent="0.2"/>
    <row r="1671" ht="17.25" customHeight="1" x14ac:dyDescent="0.2"/>
    <row r="1672" ht="17.25" customHeight="1" x14ac:dyDescent="0.2"/>
    <row r="1673" ht="17.25" customHeight="1" x14ac:dyDescent="0.2"/>
    <row r="1674" ht="17.25" customHeight="1" x14ac:dyDescent="0.2"/>
    <row r="1675" ht="17.25" customHeight="1" x14ac:dyDescent="0.2"/>
    <row r="1676" ht="17.25" customHeight="1" x14ac:dyDescent="0.2"/>
    <row r="1677" ht="17.25" customHeight="1" x14ac:dyDescent="0.2"/>
    <row r="1678" ht="17.25" customHeight="1" x14ac:dyDescent="0.2"/>
    <row r="1679" ht="17.25" customHeight="1" x14ac:dyDescent="0.2"/>
    <row r="1680" ht="17.25" customHeight="1" x14ac:dyDescent="0.2"/>
    <row r="1681" ht="17.25" customHeight="1" x14ac:dyDescent="0.2"/>
    <row r="1682" ht="17.25" customHeight="1" x14ac:dyDescent="0.2"/>
    <row r="1683" ht="17.25" customHeight="1" x14ac:dyDescent="0.2"/>
    <row r="1684" ht="17.25" customHeight="1" x14ac:dyDescent="0.2"/>
    <row r="1685" ht="17.25" customHeight="1" x14ac:dyDescent="0.2"/>
    <row r="1686" ht="17.25" customHeight="1" x14ac:dyDescent="0.2"/>
    <row r="1687" ht="17.25" customHeight="1" x14ac:dyDescent="0.2"/>
    <row r="1688" ht="17.25" customHeight="1" x14ac:dyDescent="0.2"/>
    <row r="1689" ht="17.25" customHeight="1" x14ac:dyDescent="0.2"/>
    <row r="1690" ht="17.25" customHeight="1" x14ac:dyDescent="0.2"/>
    <row r="1691" ht="17.25" customHeight="1" x14ac:dyDescent="0.2"/>
    <row r="1692" ht="17.25" customHeight="1" x14ac:dyDescent="0.2"/>
    <row r="1693" ht="17.25" customHeight="1" x14ac:dyDescent="0.2"/>
    <row r="1694" ht="17.25" customHeight="1" x14ac:dyDescent="0.2"/>
    <row r="1695" ht="17.25" customHeight="1" x14ac:dyDescent="0.2"/>
    <row r="1696" ht="17.25" customHeight="1" x14ac:dyDescent="0.2"/>
    <row r="1697" ht="17.25" customHeight="1" x14ac:dyDescent="0.2"/>
    <row r="1698" ht="17.25" customHeight="1" x14ac:dyDescent="0.2"/>
    <row r="1699" ht="17.25" customHeight="1" x14ac:dyDescent="0.2"/>
    <row r="1700" ht="17.25" customHeight="1" x14ac:dyDescent="0.2"/>
    <row r="1701" ht="17.25" customHeight="1" x14ac:dyDescent="0.2"/>
    <row r="1702" ht="17.25" customHeight="1" x14ac:dyDescent="0.2"/>
    <row r="1703" ht="17.25" customHeight="1" x14ac:dyDescent="0.2"/>
    <row r="1704" ht="17.25" customHeight="1" x14ac:dyDescent="0.2"/>
    <row r="1705" ht="17.25" customHeight="1" x14ac:dyDescent="0.2"/>
    <row r="1706" ht="17.25" customHeight="1" x14ac:dyDescent="0.2"/>
    <row r="1707" ht="17.25" customHeight="1" x14ac:dyDescent="0.2"/>
    <row r="1708" ht="17.25" customHeight="1" x14ac:dyDescent="0.2"/>
    <row r="1709" ht="17.25" customHeight="1" x14ac:dyDescent="0.2"/>
    <row r="1710" ht="17.25" customHeight="1" x14ac:dyDescent="0.2"/>
    <row r="1711" ht="17.25" customHeight="1" x14ac:dyDescent="0.2"/>
    <row r="1712" ht="17.25" customHeight="1" x14ac:dyDescent="0.2"/>
    <row r="1713" ht="17.25" customHeight="1" x14ac:dyDescent="0.2"/>
    <row r="1714" ht="17.25" customHeight="1" x14ac:dyDescent="0.2"/>
    <row r="1715" ht="17.25" customHeight="1" x14ac:dyDescent="0.2"/>
    <row r="1716" ht="17.25" customHeight="1" x14ac:dyDescent="0.2"/>
    <row r="1717" ht="17.25" customHeight="1" x14ac:dyDescent="0.2"/>
    <row r="1718" ht="17.25" customHeight="1" x14ac:dyDescent="0.2"/>
    <row r="1719" ht="17.25" customHeight="1" x14ac:dyDescent="0.2"/>
    <row r="1720" ht="17.25" customHeight="1" x14ac:dyDescent="0.2"/>
    <row r="1721" ht="17.25" customHeight="1" x14ac:dyDescent="0.2"/>
    <row r="1722" ht="17.25" customHeight="1" x14ac:dyDescent="0.2"/>
    <row r="1723" ht="17.25" customHeight="1" x14ac:dyDescent="0.2"/>
    <row r="1724" ht="17.25" customHeight="1" x14ac:dyDescent="0.2"/>
    <row r="1725" ht="17.25" customHeight="1" x14ac:dyDescent="0.2"/>
    <row r="1726" ht="17.25" customHeight="1" x14ac:dyDescent="0.2"/>
    <row r="1727" ht="17.25" customHeight="1" x14ac:dyDescent="0.2"/>
    <row r="1728" ht="17.25" customHeight="1" x14ac:dyDescent="0.2"/>
    <row r="1729" ht="17.25" customHeight="1" x14ac:dyDescent="0.2"/>
    <row r="1730" ht="17.25" customHeight="1" x14ac:dyDescent="0.2"/>
    <row r="1731" ht="17.25" customHeight="1" x14ac:dyDescent="0.2"/>
    <row r="1732" ht="17.25" customHeight="1" x14ac:dyDescent="0.2"/>
    <row r="1733" ht="17.25" customHeight="1" x14ac:dyDescent="0.2"/>
    <row r="1734" ht="17.25" customHeight="1" x14ac:dyDescent="0.2"/>
    <row r="1735" ht="17.25" customHeight="1" x14ac:dyDescent="0.2"/>
    <row r="1736" ht="17.25" customHeight="1" x14ac:dyDescent="0.2"/>
    <row r="1737" ht="17.25" customHeight="1" x14ac:dyDescent="0.2"/>
    <row r="1738" ht="17.25" customHeight="1" x14ac:dyDescent="0.2"/>
    <row r="1739" ht="17.25" customHeight="1" x14ac:dyDescent="0.2"/>
    <row r="1740" ht="17.25" customHeight="1" x14ac:dyDescent="0.2"/>
    <row r="1741" ht="17.25" customHeight="1" x14ac:dyDescent="0.2"/>
    <row r="1742" ht="17.25" customHeight="1" x14ac:dyDescent="0.2"/>
    <row r="1743" ht="17.25" customHeight="1" x14ac:dyDescent="0.2"/>
    <row r="1744" ht="17.25" customHeight="1" x14ac:dyDescent="0.2"/>
    <row r="1745" ht="17.25" customHeight="1" x14ac:dyDescent="0.2"/>
    <row r="1746" ht="17.25" customHeight="1" x14ac:dyDescent="0.2"/>
    <row r="1747" ht="17.25" customHeight="1" x14ac:dyDescent="0.2"/>
    <row r="1748" ht="17.25" customHeight="1" x14ac:dyDescent="0.2"/>
    <row r="1749" ht="17.25" customHeight="1" x14ac:dyDescent="0.2"/>
    <row r="1750" ht="17.25" customHeight="1" x14ac:dyDescent="0.2"/>
    <row r="1751" ht="17.25" customHeight="1" x14ac:dyDescent="0.2"/>
    <row r="1752" ht="17.25" customHeight="1" x14ac:dyDescent="0.2"/>
    <row r="1753" ht="17.25" customHeight="1" x14ac:dyDescent="0.2"/>
    <row r="1754" ht="17.25" customHeight="1" x14ac:dyDescent="0.2"/>
    <row r="1755" ht="17.25" customHeight="1" x14ac:dyDescent="0.2"/>
    <row r="1756" ht="17.25" customHeight="1" x14ac:dyDescent="0.2"/>
    <row r="1757" ht="17.25" customHeight="1" x14ac:dyDescent="0.2"/>
    <row r="1758" ht="17.25" customHeight="1" x14ac:dyDescent="0.2"/>
    <row r="1759" ht="17.25" customHeight="1" x14ac:dyDescent="0.2"/>
    <row r="1760" ht="17.25" customHeight="1" x14ac:dyDescent="0.2"/>
    <row r="1761" ht="17.25" customHeight="1" x14ac:dyDescent="0.2"/>
    <row r="1762" ht="17.25" customHeight="1" x14ac:dyDescent="0.2"/>
    <row r="1763" ht="17.25" customHeight="1" x14ac:dyDescent="0.2"/>
    <row r="1764" ht="17.25" customHeight="1" x14ac:dyDescent="0.2"/>
    <row r="1765" ht="17.25" customHeight="1" x14ac:dyDescent="0.2"/>
    <row r="1766" ht="17.25" customHeight="1" x14ac:dyDescent="0.2"/>
    <row r="1767" ht="17.25" customHeight="1" x14ac:dyDescent="0.2"/>
    <row r="1768" ht="17.25" customHeight="1" x14ac:dyDescent="0.2"/>
    <row r="1769" ht="17.25" customHeight="1" x14ac:dyDescent="0.2"/>
    <row r="1770" ht="17.25" customHeight="1" x14ac:dyDescent="0.2"/>
    <row r="1771" ht="17.25" customHeight="1" x14ac:dyDescent="0.2"/>
    <row r="1772" ht="17.25" customHeight="1" x14ac:dyDescent="0.2"/>
    <row r="1773" ht="17.25" customHeight="1" x14ac:dyDescent="0.2"/>
    <row r="1774" ht="17.25" customHeight="1" x14ac:dyDescent="0.2"/>
    <row r="1775" ht="17.25" customHeight="1" x14ac:dyDescent="0.2"/>
    <row r="1776" ht="17.25" customHeight="1" x14ac:dyDescent="0.2"/>
    <row r="1777" ht="17.25" customHeight="1" x14ac:dyDescent="0.2"/>
    <row r="1778" ht="17.25" customHeight="1" x14ac:dyDescent="0.2"/>
    <row r="1779" ht="17.25" customHeight="1" x14ac:dyDescent="0.2"/>
    <row r="1780" ht="17.25" customHeight="1" x14ac:dyDescent="0.2"/>
    <row r="1781" ht="17.25" customHeight="1" x14ac:dyDescent="0.2"/>
    <row r="1782" ht="17.25" customHeight="1" x14ac:dyDescent="0.2"/>
    <row r="1783" ht="17.25" customHeight="1" x14ac:dyDescent="0.2"/>
    <row r="1784" ht="17.25" customHeight="1" x14ac:dyDescent="0.2"/>
    <row r="1785" ht="17.25" customHeight="1" x14ac:dyDescent="0.2"/>
    <row r="1786" ht="17.25" customHeight="1" x14ac:dyDescent="0.2"/>
    <row r="1787" ht="17.25" customHeight="1" x14ac:dyDescent="0.2"/>
    <row r="1788" ht="17.25" customHeight="1" x14ac:dyDescent="0.2"/>
    <row r="1789" ht="17.25" customHeight="1" x14ac:dyDescent="0.2"/>
    <row r="1790" ht="17.25" customHeight="1" x14ac:dyDescent="0.2"/>
    <row r="1791" ht="17.25" customHeight="1" x14ac:dyDescent="0.2"/>
    <row r="1792" ht="17.25" customHeight="1" x14ac:dyDescent="0.2"/>
    <row r="1793" ht="17.25" customHeight="1" x14ac:dyDescent="0.2"/>
    <row r="1794" ht="17.25" customHeight="1" x14ac:dyDescent="0.2"/>
    <row r="1795" ht="17.25" customHeight="1" x14ac:dyDescent="0.2"/>
    <row r="1796" ht="17.25" customHeight="1" x14ac:dyDescent="0.2"/>
    <row r="1797" ht="17.25" customHeight="1" x14ac:dyDescent="0.2"/>
    <row r="1798" ht="17.25" customHeight="1" x14ac:dyDescent="0.2"/>
    <row r="1799" ht="17.25" customHeight="1" x14ac:dyDescent="0.2"/>
    <row r="1800" ht="17.25" customHeight="1" x14ac:dyDescent="0.2"/>
    <row r="1801" ht="17.25" customHeight="1" x14ac:dyDescent="0.2"/>
    <row r="1802" ht="17.25" customHeight="1" x14ac:dyDescent="0.2"/>
    <row r="1803" ht="17.25" customHeight="1" x14ac:dyDescent="0.2"/>
    <row r="1804" ht="17.25" customHeight="1" x14ac:dyDescent="0.2"/>
    <row r="1805" ht="17.25" customHeight="1" x14ac:dyDescent="0.2"/>
    <row r="1806" ht="17.25" customHeight="1" x14ac:dyDescent="0.2"/>
    <row r="1807" ht="17.25" customHeight="1" x14ac:dyDescent="0.2"/>
    <row r="1808" ht="17.25" customHeight="1" x14ac:dyDescent="0.2"/>
    <row r="1809" ht="17.25" customHeight="1" x14ac:dyDescent="0.2"/>
    <row r="1810" ht="17.25" customHeight="1" x14ac:dyDescent="0.2"/>
    <row r="1811" ht="17.25" customHeight="1" x14ac:dyDescent="0.2"/>
    <row r="1812" ht="17.25" customHeight="1" x14ac:dyDescent="0.2"/>
    <row r="1813" ht="17.25" customHeight="1" x14ac:dyDescent="0.2"/>
    <row r="1814" ht="17.25" customHeight="1" x14ac:dyDescent="0.2"/>
    <row r="1815" ht="17.25" customHeight="1" x14ac:dyDescent="0.2"/>
    <row r="1816" ht="17.25" customHeight="1" x14ac:dyDescent="0.2"/>
    <row r="1817" ht="17.25" customHeight="1" x14ac:dyDescent="0.2"/>
    <row r="1818" ht="17.25" customHeight="1" x14ac:dyDescent="0.2"/>
    <row r="1819" ht="17.25" customHeight="1" x14ac:dyDescent="0.2"/>
    <row r="1820" ht="17.25" customHeight="1" x14ac:dyDescent="0.2"/>
    <row r="1821" ht="17.25" customHeight="1" x14ac:dyDescent="0.2"/>
    <row r="1822" ht="17.25" customHeight="1" x14ac:dyDescent="0.2"/>
    <row r="1823" ht="17.25" customHeight="1" x14ac:dyDescent="0.2"/>
    <row r="1824" ht="17.25" customHeight="1" x14ac:dyDescent="0.2"/>
    <row r="1825" ht="17.25" customHeight="1" x14ac:dyDescent="0.2"/>
    <row r="1826" ht="17.25" customHeight="1" x14ac:dyDescent="0.2"/>
    <row r="1827" ht="17.25" customHeight="1" x14ac:dyDescent="0.2"/>
    <row r="1828" ht="17.25" customHeight="1" x14ac:dyDescent="0.2"/>
    <row r="1829" ht="17.25" customHeight="1" x14ac:dyDescent="0.2"/>
    <row r="1830" ht="17.25" customHeight="1" x14ac:dyDescent="0.2"/>
    <row r="1831" ht="17.25" customHeight="1" x14ac:dyDescent="0.2"/>
    <row r="1832" ht="17.25" customHeight="1" x14ac:dyDescent="0.2"/>
    <row r="1833" ht="17.25" customHeight="1" x14ac:dyDescent="0.2"/>
    <row r="1834" ht="17.25" customHeight="1" x14ac:dyDescent="0.2"/>
    <row r="1835" ht="17.25" customHeight="1" x14ac:dyDescent="0.2"/>
    <row r="1836" ht="17.25" customHeight="1" x14ac:dyDescent="0.2"/>
    <row r="1837" ht="17.25" customHeight="1" x14ac:dyDescent="0.2"/>
    <row r="1838" ht="17.25" customHeight="1" x14ac:dyDescent="0.2"/>
    <row r="1839" ht="17.25" customHeight="1" x14ac:dyDescent="0.2"/>
    <row r="1840" ht="17.25" customHeight="1" x14ac:dyDescent="0.2"/>
    <row r="1841" ht="17.25" customHeight="1" x14ac:dyDescent="0.2"/>
    <row r="1842" ht="17.25" customHeight="1" x14ac:dyDescent="0.2"/>
    <row r="1843" ht="17.25" customHeight="1" x14ac:dyDescent="0.2"/>
    <row r="1844" ht="17.25" customHeight="1" x14ac:dyDescent="0.2"/>
    <row r="1845" ht="17.25" customHeight="1" x14ac:dyDescent="0.2"/>
    <row r="1846" ht="17.25" customHeight="1" x14ac:dyDescent="0.2"/>
    <row r="1847" ht="17.25" customHeight="1" x14ac:dyDescent="0.2"/>
    <row r="1848" ht="17.25" customHeight="1" x14ac:dyDescent="0.2"/>
    <row r="1849" ht="17.25" customHeight="1" x14ac:dyDescent="0.2"/>
    <row r="1850" ht="17.25" customHeight="1" x14ac:dyDescent="0.2"/>
    <row r="1851" ht="17.25" customHeight="1" x14ac:dyDescent="0.2"/>
    <row r="1852" ht="17.25" customHeight="1" x14ac:dyDescent="0.2"/>
    <row r="1853" ht="17.25" customHeight="1" x14ac:dyDescent="0.2"/>
    <row r="1854" ht="17.25" customHeight="1" x14ac:dyDescent="0.2"/>
    <row r="1855" ht="17.25" customHeight="1" x14ac:dyDescent="0.2"/>
    <row r="1856" ht="17.25" customHeight="1" x14ac:dyDescent="0.2"/>
    <row r="1857" ht="17.25" customHeight="1" x14ac:dyDescent="0.2"/>
    <row r="1858" ht="17.25" customHeight="1" x14ac:dyDescent="0.2"/>
    <row r="1859" ht="17.25" customHeight="1" x14ac:dyDescent="0.2"/>
    <row r="1860" ht="17.25" customHeight="1" x14ac:dyDescent="0.2"/>
    <row r="1861" ht="17.25" customHeight="1" x14ac:dyDescent="0.2"/>
    <row r="1862" ht="17.25" customHeight="1" x14ac:dyDescent="0.2"/>
    <row r="1863" ht="17.25" customHeight="1" x14ac:dyDescent="0.2"/>
    <row r="1864" ht="17.25" customHeight="1" x14ac:dyDescent="0.2"/>
    <row r="1865" ht="17.25" customHeight="1" x14ac:dyDescent="0.2"/>
    <row r="1866" ht="17.25" customHeight="1" x14ac:dyDescent="0.2"/>
    <row r="1867" ht="17.25" customHeight="1" x14ac:dyDescent="0.2"/>
    <row r="1868" ht="17.25" customHeight="1" x14ac:dyDescent="0.2"/>
    <row r="1869" ht="17.25" customHeight="1" x14ac:dyDescent="0.2"/>
    <row r="1870" ht="17.25" customHeight="1" x14ac:dyDescent="0.2"/>
    <row r="1871" ht="17.25" customHeight="1" x14ac:dyDescent="0.2"/>
    <row r="1872" ht="17.25" customHeight="1" x14ac:dyDescent="0.2"/>
    <row r="1873" ht="17.25" customHeight="1" x14ac:dyDescent="0.2"/>
    <row r="1874" ht="17.25" customHeight="1" x14ac:dyDescent="0.2"/>
    <row r="1875" ht="17.25" customHeight="1" x14ac:dyDescent="0.2"/>
    <row r="1876" ht="17.25" customHeight="1" x14ac:dyDescent="0.2"/>
    <row r="1877" ht="17.25" customHeight="1" x14ac:dyDescent="0.2"/>
    <row r="1878" ht="17.25" customHeight="1" x14ac:dyDescent="0.2"/>
    <row r="1879" ht="17.25" customHeight="1" x14ac:dyDescent="0.2"/>
    <row r="1880" ht="17.25" customHeight="1" x14ac:dyDescent="0.2"/>
    <row r="1881" ht="17.25" customHeight="1" x14ac:dyDescent="0.2"/>
    <row r="1882" ht="17.25" customHeight="1" x14ac:dyDescent="0.2"/>
    <row r="1883" ht="17.25" customHeight="1" x14ac:dyDescent="0.2"/>
    <row r="1884" ht="17.25" customHeight="1" x14ac:dyDescent="0.2"/>
    <row r="1885" ht="17.25" customHeight="1" x14ac:dyDescent="0.2"/>
    <row r="1886" ht="17.25" customHeight="1" x14ac:dyDescent="0.2"/>
    <row r="1887" ht="17.25" customHeight="1" x14ac:dyDescent="0.2"/>
    <row r="1888" ht="17.25" customHeight="1" x14ac:dyDescent="0.2"/>
    <row r="1889" ht="17.25" customHeight="1" x14ac:dyDescent="0.2"/>
    <row r="1890" ht="17.25" customHeight="1" x14ac:dyDescent="0.2"/>
    <row r="1891" ht="17.25" customHeight="1" x14ac:dyDescent="0.2"/>
    <row r="1892" ht="17.25" customHeight="1" x14ac:dyDescent="0.2"/>
    <row r="1893" ht="17.25" customHeight="1" x14ac:dyDescent="0.2"/>
    <row r="1894" ht="17.25" customHeight="1" x14ac:dyDescent="0.2"/>
    <row r="1895" ht="17.25" customHeight="1" x14ac:dyDescent="0.2"/>
    <row r="1896" ht="17.25" customHeight="1" x14ac:dyDescent="0.2"/>
    <row r="1897" ht="17.25" customHeight="1" x14ac:dyDescent="0.2"/>
    <row r="1898" ht="17.25" customHeight="1" x14ac:dyDescent="0.2"/>
    <row r="1899" ht="17.25" customHeight="1" x14ac:dyDescent="0.2"/>
    <row r="1900" ht="17.25" customHeight="1" x14ac:dyDescent="0.2"/>
    <row r="1901" ht="17.25" customHeight="1" x14ac:dyDescent="0.2"/>
    <row r="1902" ht="17.25" customHeight="1" x14ac:dyDescent="0.2"/>
    <row r="1903" ht="17.25" customHeight="1" x14ac:dyDescent="0.2"/>
    <row r="1904" ht="17.25" customHeight="1" x14ac:dyDescent="0.2"/>
    <row r="1905" ht="17.25" customHeight="1" x14ac:dyDescent="0.2"/>
    <row r="1906" ht="17.25" customHeight="1" x14ac:dyDescent="0.2"/>
    <row r="1907" ht="17.25" customHeight="1" x14ac:dyDescent="0.2"/>
    <row r="1908" ht="17.25" customHeight="1" x14ac:dyDescent="0.2"/>
    <row r="1909" ht="17.25" customHeight="1" x14ac:dyDescent="0.2"/>
    <row r="1910" ht="17.25" customHeight="1" x14ac:dyDescent="0.2"/>
    <row r="1911" ht="17.25" customHeight="1" x14ac:dyDescent="0.2"/>
    <row r="1912" ht="17.25" customHeight="1" x14ac:dyDescent="0.2"/>
    <row r="1913" ht="17.25" customHeight="1" x14ac:dyDescent="0.2"/>
    <row r="1914" ht="17.25" customHeight="1" x14ac:dyDescent="0.2"/>
    <row r="1915" ht="17.25" customHeight="1" x14ac:dyDescent="0.2"/>
    <row r="1916" ht="17.25" customHeight="1" x14ac:dyDescent="0.2"/>
    <row r="1917" ht="17.25" customHeight="1" x14ac:dyDescent="0.2"/>
    <row r="1918" ht="17.25" customHeight="1" x14ac:dyDescent="0.2"/>
    <row r="1919" ht="17.25" customHeight="1" x14ac:dyDescent="0.2"/>
    <row r="1920" ht="17.25" customHeight="1" x14ac:dyDescent="0.2"/>
    <row r="1921" ht="17.25" customHeight="1" x14ac:dyDescent="0.2"/>
    <row r="1922" ht="17.25" customHeight="1" x14ac:dyDescent="0.2"/>
    <row r="1923" ht="17.25" customHeight="1" x14ac:dyDescent="0.2"/>
    <row r="1924" ht="17.25" customHeight="1" x14ac:dyDescent="0.2"/>
    <row r="1925" ht="17.25" customHeight="1" x14ac:dyDescent="0.2"/>
    <row r="1926" ht="17.25" customHeight="1" x14ac:dyDescent="0.2"/>
    <row r="1927" ht="17.25" customHeight="1" x14ac:dyDescent="0.2"/>
    <row r="1928" ht="17.25" customHeight="1" x14ac:dyDescent="0.2"/>
    <row r="1929" ht="17.25" customHeight="1" x14ac:dyDescent="0.2"/>
    <row r="1930" ht="17.25" customHeight="1" x14ac:dyDescent="0.2"/>
    <row r="1931" ht="17.25" customHeight="1" x14ac:dyDescent="0.2"/>
    <row r="1932" ht="17.25" customHeight="1" x14ac:dyDescent="0.2"/>
    <row r="1933" ht="17.25" customHeight="1" x14ac:dyDescent="0.2"/>
    <row r="1934" ht="17.25" customHeight="1" x14ac:dyDescent="0.2"/>
    <row r="1935" ht="17.25" customHeight="1" x14ac:dyDescent="0.2"/>
    <row r="1936" ht="17.25" customHeight="1" x14ac:dyDescent="0.2"/>
    <row r="1937" ht="17.25" customHeight="1" x14ac:dyDescent="0.2"/>
    <row r="1938" ht="17.25" customHeight="1" x14ac:dyDescent="0.2"/>
    <row r="1939" ht="17.25" customHeight="1" x14ac:dyDescent="0.2"/>
    <row r="1940" ht="17.25" customHeight="1" x14ac:dyDescent="0.2"/>
    <row r="1941" ht="17.25" customHeight="1" x14ac:dyDescent="0.2"/>
    <row r="1942" ht="17.25" customHeight="1" x14ac:dyDescent="0.2"/>
    <row r="1943" ht="17.25" customHeight="1" x14ac:dyDescent="0.2"/>
    <row r="1944" ht="17.25" customHeight="1" x14ac:dyDescent="0.2"/>
    <row r="1945" ht="17.25" customHeight="1" x14ac:dyDescent="0.2"/>
    <row r="1946" ht="17.25" customHeight="1" x14ac:dyDescent="0.2"/>
    <row r="1947" ht="17.25" customHeight="1" x14ac:dyDescent="0.2"/>
    <row r="1948" ht="17.25" customHeight="1" x14ac:dyDescent="0.2"/>
    <row r="1949" ht="17.25" customHeight="1" x14ac:dyDescent="0.2"/>
    <row r="1950" ht="17.25" customHeight="1" x14ac:dyDescent="0.2"/>
    <row r="1951" ht="17.25" customHeight="1" x14ac:dyDescent="0.2"/>
    <row r="1952" ht="17.25" customHeight="1" x14ac:dyDescent="0.2"/>
    <row r="1953" ht="17.25" customHeight="1" x14ac:dyDescent="0.2"/>
    <row r="1954" ht="17.25" customHeight="1" x14ac:dyDescent="0.2"/>
    <row r="1955" ht="17.25" customHeight="1" x14ac:dyDescent="0.2"/>
    <row r="1956" ht="17.25" customHeight="1" x14ac:dyDescent="0.2"/>
    <row r="1957" ht="17.25" customHeight="1" x14ac:dyDescent="0.2"/>
    <row r="1958" ht="17.25" customHeight="1" x14ac:dyDescent="0.2"/>
    <row r="1959" ht="17.25" customHeight="1" x14ac:dyDescent="0.2"/>
    <row r="1960" ht="17.25" customHeight="1" x14ac:dyDescent="0.2"/>
    <row r="1961" ht="17.25" customHeight="1" x14ac:dyDescent="0.2"/>
    <row r="1962" ht="17.25" customHeight="1" x14ac:dyDescent="0.2"/>
    <row r="1963" ht="17.25" customHeight="1" x14ac:dyDescent="0.2"/>
    <row r="1964" ht="17.25" customHeight="1" x14ac:dyDescent="0.2"/>
    <row r="1965" ht="17.25" customHeight="1" x14ac:dyDescent="0.2"/>
    <row r="1966" ht="17.25" customHeight="1" x14ac:dyDescent="0.2"/>
    <row r="1967" ht="17.25" customHeight="1" x14ac:dyDescent="0.2"/>
    <row r="1968" ht="17.25" customHeight="1" x14ac:dyDescent="0.2"/>
    <row r="1969" ht="17.25" customHeight="1" x14ac:dyDescent="0.2"/>
    <row r="1970" ht="17.25" customHeight="1" x14ac:dyDescent="0.2"/>
    <row r="1971" ht="17.25" customHeight="1" x14ac:dyDescent="0.2"/>
    <row r="1972" ht="17.25" customHeight="1" x14ac:dyDescent="0.2"/>
    <row r="1973" ht="17.25" customHeight="1" x14ac:dyDescent="0.2"/>
    <row r="1974" ht="17.25" customHeight="1" x14ac:dyDescent="0.2"/>
    <row r="1975" ht="17.25" customHeight="1" x14ac:dyDescent="0.2"/>
    <row r="1976" ht="17.25" customHeight="1" x14ac:dyDescent="0.2"/>
    <row r="1977" ht="17.25" customHeight="1" x14ac:dyDescent="0.2"/>
    <row r="1978" ht="17.25" customHeight="1" x14ac:dyDescent="0.2"/>
    <row r="1979" ht="17.25" customHeight="1" x14ac:dyDescent="0.2"/>
    <row r="1980" ht="17.25" customHeight="1" x14ac:dyDescent="0.2"/>
    <row r="1981" ht="17.25" customHeight="1" x14ac:dyDescent="0.2"/>
    <row r="1982" ht="17.25" customHeight="1" x14ac:dyDescent="0.2"/>
    <row r="1983" ht="17.25" customHeight="1" x14ac:dyDescent="0.2"/>
    <row r="1984" ht="17.25" customHeight="1" x14ac:dyDescent="0.2"/>
    <row r="1985" ht="17.25" customHeight="1" x14ac:dyDescent="0.2"/>
    <row r="1986" ht="17.25" customHeight="1" x14ac:dyDescent="0.2"/>
    <row r="1987" ht="17.25" customHeight="1" x14ac:dyDescent="0.2"/>
    <row r="1988" ht="17.25" customHeight="1" x14ac:dyDescent="0.2"/>
    <row r="1989" ht="17.25" customHeight="1" x14ac:dyDescent="0.2"/>
    <row r="1990" ht="17.25" customHeight="1" x14ac:dyDescent="0.2"/>
    <row r="1991" ht="17.25" customHeight="1" x14ac:dyDescent="0.2"/>
    <row r="1992" ht="17.25" customHeight="1" x14ac:dyDescent="0.2"/>
    <row r="1993" ht="17.25" customHeight="1" x14ac:dyDescent="0.2"/>
    <row r="1994" ht="17.25" customHeight="1" x14ac:dyDescent="0.2"/>
    <row r="1995" ht="17.25" customHeight="1" x14ac:dyDescent="0.2"/>
    <row r="1996" ht="17.25" customHeight="1" x14ac:dyDescent="0.2"/>
    <row r="1997" ht="17.25" customHeight="1" x14ac:dyDescent="0.2"/>
    <row r="1998" ht="17.25" customHeight="1" x14ac:dyDescent="0.2"/>
    <row r="1999" ht="17.25" customHeight="1" x14ac:dyDescent="0.2"/>
    <row r="2000" ht="17.25" customHeight="1" x14ac:dyDescent="0.2"/>
    <row r="2001" ht="17.25" customHeight="1" x14ac:dyDescent="0.2"/>
    <row r="2002" ht="17.25" customHeight="1" x14ac:dyDescent="0.2"/>
    <row r="2003" ht="17.25" customHeight="1" x14ac:dyDescent="0.2"/>
    <row r="2004" ht="17.25" customHeight="1" x14ac:dyDescent="0.2"/>
    <row r="2005" ht="17.25" customHeight="1" x14ac:dyDescent="0.2"/>
    <row r="2006" ht="17.25" customHeight="1" x14ac:dyDescent="0.2"/>
    <row r="2007" ht="17.25" customHeight="1" x14ac:dyDescent="0.2"/>
    <row r="2008" ht="17.25" customHeight="1" x14ac:dyDescent="0.2"/>
    <row r="2009" ht="17.25" customHeight="1" x14ac:dyDescent="0.2"/>
    <row r="2010" ht="17.25" customHeight="1" x14ac:dyDescent="0.2"/>
    <row r="2011" ht="17.25" customHeight="1" x14ac:dyDescent="0.2"/>
    <row r="2012" ht="17.25" customHeight="1" x14ac:dyDescent="0.2"/>
    <row r="2013" ht="17.25" customHeight="1" x14ac:dyDescent="0.2"/>
    <row r="2014" ht="17.25" customHeight="1" x14ac:dyDescent="0.2"/>
    <row r="2015" ht="17.25" customHeight="1" x14ac:dyDescent="0.2"/>
    <row r="2016" ht="17.25" customHeight="1" x14ac:dyDescent="0.2"/>
    <row r="2017" ht="17.25" customHeight="1" x14ac:dyDescent="0.2"/>
    <row r="2018" ht="17.25" customHeight="1" x14ac:dyDescent="0.2"/>
    <row r="2019" ht="17.25" customHeight="1" x14ac:dyDescent="0.2"/>
    <row r="2020" ht="17.25" customHeight="1" x14ac:dyDescent="0.2"/>
    <row r="2021" ht="17.25" customHeight="1" x14ac:dyDescent="0.2"/>
    <row r="2022" ht="17.25" customHeight="1" x14ac:dyDescent="0.2"/>
    <row r="2023" ht="17.25" customHeight="1" x14ac:dyDescent="0.2"/>
    <row r="2024" ht="17.25" customHeight="1" x14ac:dyDescent="0.2"/>
    <row r="2025" ht="17.25" customHeight="1" x14ac:dyDescent="0.2"/>
    <row r="2026" ht="17.25" customHeight="1" x14ac:dyDescent="0.2"/>
    <row r="2027" ht="17.25" customHeight="1" x14ac:dyDescent="0.2"/>
    <row r="2028" ht="17.25" customHeight="1" x14ac:dyDescent="0.2"/>
    <row r="2029" ht="17.25" customHeight="1" x14ac:dyDescent="0.2"/>
    <row r="2030" ht="17.25" customHeight="1" x14ac:dyDescent="0.2"/>
    <row r="2031" ht="17.25" customHeight="1" x14ac:dyDescent="0.2"/>
    <row r="2032" ht="17.25" customHeight="1" x14ac:dyDescent="0.2"/>
    <row r="2033" ht="17.25" customHeight="1" x14ac:dyDescent="0.2"/>
    <row r="2034" ht="17.25" customHeight="1" x14ac:dyDescent="0.2"/>
    <row r="2035" ht="17.25" customHeight="1" x14ac:dyDescent="0.2"/>
    <row r="2036" ht="17.25" customHeight="1" x14ac:dyDescent="0.2"/>
    <row r="2037" ht="17.25" customHeight="1" x14ac:dyDescent="0.2"/>
    <row r="2038" ht="17.25" customHeight="1" x14ac:dyDescent="0.2"/>
    <row r="2039" ht="17.25" customHeight="1" x14ac:dyDescent="0.2"/>
    <row r="2040" ht="17.25" customHeight="1" x14ac:dyDescent="0.2"/>
    <row r="2041" ht="17.25" customHeight="1" x14ac:dyDescent="0.2"/>
    <row r="2042" ht="17.25" customHeight="1" x14ac:dyDescent="0.2"/>
    <row r="2043" ht="17.25" customHeight="1" x14ac:dyDescent="0.2"/>
    <row r="2044" ht="17.25" customHeight="1" x14ac:dyDescent="0.2"/>
    <row r="2045" ht="17.25" customHeight="1" x14ac:dyDescent="0.2"/>
    <row r="2046" ht="17.25" customHeight="1" x14ac:dyDescent="0.2"/>
    <row r="2047" ht="17.25" customHeight="1" x14ac:dyDescent="0.2"/>
    <row r="2048" ht="17.25" customHeight="1" x14ac:dyDescent="0.2"/>
    <row r="2049" ht="17.25" customHeight="1" x14ac:dyDescent="0.2"/>
    <row r="2050" ht="17.25" customHeight="1" x14ac:dyDescent="0.2"/>
    <row r="2051" ht="17.25" customHeight="1" x14ac:dyDescent="0.2"/>
    <row r="2052" ht="17.25" customHeight="1" x14ac:dyDescent="0.2"/>
    <row r="2053" ht="17.25" customHeight="1" x14ac:dyDescent="0.2"/>
    <row r="2054" ht="17.25" customHeight="1" x14ac:dyDescent="0.2"/>
    <row r="2055" ht="17.25" customHeight="1" x14ac:dyDescent="0.2"/>
    <row r="2056" ht="17.25" customHeight="1" x14ac:dyDescent="0.2"/>
    <row r="2057" ht="17.25" customHeight="1" x14ac:dyDescent="0.2"/>
    <row r="2058" ht="17.25" customHeight="1" x14ac:dyDescent="0.2"/>
    <row r="2059" ht="17.25" customHeight="1" x14ac:dyDescent="0.2"/>
    <row r="2060" ht="17.25" customHeight="1" x14ac:dyDescent="0.2"/>
    <row r="2061" ht="17.25" customHeight="1" x14ac:dyDescent="0.2"/>
    <row r="2062" ht="17.25" customHeight="1" x14ac:dyDescent="0.2"/>
    <row r="2063" ht="17.25" customHeight="1" x14ac:dyDescent="0.2"/>
    <row r="2064" ht="17.25" customHeight="1" x14ac:dyDescent="0.2"/>
    <row r="2065" ht="17.25" customHeight="1" x14ac:dyDescent="0.2"/>
    <row r="2066" ht="17.25" customHeight="1" x14ac:dyDescent="0.2"/>
    <row r="2067" ht="17.25" customHeight="1" x14ac:dyDescent="0.2"/>
    <row r="2068" ht="17.25" customHeight="1" x14ac:dyDescent="0.2"/>
    <row r="2069" ht="17.25" customHeight="1" x14ac:dyDescent="0.2"/>
    <row r="2070" ht="17.25" customHeight="1" x14ac:dyDescent="0.2"/>
    <row r="2071" ht="17.25" customHeight="1" x14ac:dyDescent="0.2"/>
    <row r="2072" ht="17.25" customHeight="1" x14ac:dyDescent="0.2"/>
    <row r="2073" ht="17.25" customHeight="1" x14ac:dyDescent="0.2"/>
    <row r="2074" ht="17.25" customHeight="1" x14ac:dyDescent="0.2"/>
    <row r="2075" ht="17.25" customHeight="1" x14ac:dyDescent="0.2"/>
    <row r="2076" ht="17.25" customHeight="1" x14ac:dyDescent="0.2"/>
    <row r="2077" ht="17.25" customHeight="1" x14ac:dyDescent="0.2"/>
    <row r="2078" ht="17.25" customHeight="1" x14ac:dyDescent="0.2"/>
    <row r="2079" ht="17.25" customHeight="1" x14ac:dyDescent="0.2"/>
    <row r="2080" ht="17.25" customHeight="1" x14ac:dyDescent="0.2"/>
    <row r="2081" ht="17.25" customHeight="1" x14ac:dyDescent="0.2"/>
    <row r="2082" ht="17.25" customHeight="1" x14ac:dyDescent="0.2"/>
    <row r="2083" ht="17.25" customHeight="1" x14ac:dyDescent="0.2"/>
    <row r="2084" ht="17.25" customHeight="1" x14ac:dyDescent="0.2"/>
    <row r="2085" ht="17.25" customHeight="1" x14ac:dyDescent="0.2"/>
    <row r="2086" ht="17.25" customHeight="1" x14ac:dyDescent="0.2"/>
    <row r="2087" ht="17.25" customHeight="1" x14ac:dyDescent="0.2"/>
    <row r="2088" ht="17.25" customHeight="1" x14ac:dyDescent="0.2"/>
    <row r="2089" ht="17.25" customHeight="1" x14ac:dyDescent="0.2"/>
    <row r="2090" ht="17.25" customHeight="1" x14ac:dyDescent="0.2"/>
    <row r="2091" ht="17.25" customHeight="1" x14ac:dyDescent="0.2"/>
    <row r="2092" ht="17.25" customHeight="1" x14ac:dyDescent="0.2"/>
    <row r="2093" ht="17.25" customHeight="1" x14ac:dyDescent="0.2"/>
    <row r="2094" ht="17.25" customHeight="1" x14ac:dyDescent="0.2"/>
    <row r="2095" ht="17.25" customHeight="1" x14ac:dyDescent="0.2"/>
    <row r="2096" ht="17.25" customHeight="1" x14ac:dyDescent="0.2"/>
    <row r="2097" ht="17.25" customHeight="1" x14ac:dyDescent="0.2"/>
    <row r="2098" ht="17.25" customHeight="1" x14ac:dyDescent="0.2"/>
    <row r="2099" ht="17.25" customHeight="1" x14ac:dyDescent="0.2"/>
    <row r="2100" ht="17.25" customHeight="1" x14ac:dyDescent="0.2"/>
    <row r="2101" ht="17.25" customHeight="1" x14ac:dyDescent="0.2"/>
    <row r="2102" ht="17.25" customHeight="1" x14ac:dyDescent="0.2"/>
    <row r="2103" ht="17.25" customHeight="1" x14ac:dyDescent="0.2"/>
    <row r="2104" ht="17.25" customHeight="1" x14ac:dyDescent="0.2"/>
    <row r="2105" ht="17.25" customHeight="1" x14ac:dyDescent="0.2"/>
    <row r="2106" ht="17.25" customHeight="1" x14ac:dyDescent="0.2"/>
    <row r="2107" ht="17.25" customHeight="1" x14ac:dyDescent="0.2"/>
    <row r="2108" ht="17.25" customHeight="1" x14ac:dyDescent="0.2"/>
    <row r="2109" ht="17.25" customHeight="1" x14ac:dyDescent="0.2"/>
    <row r="2110" ht="17.25" customHeight="1" x14ac:dyDescent="0.2"/>
    <row r="2111" ht="17.25" customHeight="1" x14ac:dyDescent="0.2"/>
    <row r="2112" ht="17.25" customHeight="1" x14ac:dyDescent="0.2"/>
    <row r="2113" ht="17.25" customHeight="1" x14ac:dyDescent="0.2"/>
    <row r="2114" ht="17.25" customHeight="1" x14ac:dyDescent="0.2"/>
    <row r="2115" ht="17.25" customHeight="1" x14ac:dyDescent="0.2"/>
    <row r="2116" ht="17.25" customHeight="1" x14ac:dyDescent="0.2"/>
    <row r="2117" ht="17.25" customHeight="1" x14ac:dyDescent="0.2"/>
    <row r="2118" ht="17.25" customHeight="1" x14ac:dyDescent="0.2"/>
    <row r="2119" ht="17.25" customHeight="1" x14ac:dyDescent="0.2"/>
    <row r="2120" ht="17.25" customHeight="1" x14ac:dyDescent="0.2"/>
    <row r="2121" ht="17.25" customHeight="1" x14ac:dyDescent="0.2"/>
    <row r="2122" ht="17.25" customHeight="1" x14ac:dyDescent="0.2"/>
    <row r="2123" ht="17.25" customHeight="1" x14ac:dyDescent="0.2"/>
    <row r="2124" ht="17.25" customHeight="1" x14ac:dyDescent="0.2"/>
    <row r="2125" ht="17.25" customHeight="1" x14ac:dyDescent="0.2"/>
    <row r="2126" ht="17.25" customHeight="1" x14ac:dyDescent="0.2"/>
    <row r="2127" ht="17.25" customHeight="1" x14ac:dyDescent="0.2"/>
    <row r="2128" ht="17.25" customHeight="1" x14ac:dyDescent="0.2"/>
    <row r="2129" ht="17.25" customHeight="1" x14ac:dyDescent="0.2"/>
    <row r="2130" ht="17.25" customHeight="1" x14ac:dyDescent="0.2"/>
    <row r="2131" ht="17.25" customHeight="1" x14ac:dyDescent="0.2"/>
    <row r="2132" ht="17.25" customHeight="1" x14ac:dyDescent="0.2"/>
    <row r="2133" ht="17.25" customHeight="1" x14ac:dyDescent="0.2"/>
    <row r="2134" ht="17.25" customHeight="1" x14ac:dyDescent="0.2"/>
    <row r="2135" ht="17.25" customHeight="1" x14ac:dyDescent="0.2"/>
    <row r="2136" ht="17.25" customHeight="1" x14ac:dyDescent="0.2"/>
    <row r="2137" ht="17.25" customHeight="1" x14ac:dyDescent="0.2"/>
    <row r="2138" ht="17.25" customHeight="1" x14ac:dyDescent="0.2"/>
    <row r="2139" ht="17.25" customHeight="1" x14ac:dyDescent="0.2"/>
    <row r="2140" ht="17.25" customHeight="1" x14ac:dyDescent="0.2"/>
    <row r="2141" ht="17.25" customHeight="1" x14ac:dyDescent="0.2"/>
    <row r="2142" ht="17.25" customHeight="1" x14ac:dyDescent="0.2"/>
    <row r="2143" ht="17.25" customHeight="1" x14ac:dyDescent="0.2"/>
    <row r="2144" ht="17.25" customHeight="1" x14ac:dyDescent="0.2"/>
    <row r="2145" ht="17.25" customHeight="1" x14ac:dyDescent="0.2"/>
    <row r="2146" ht="17.25" customHeight="1" x14ac:dyDescent="0.2"/>
    <row r="2147" ht="17.25" customHeight="1" x14ac:dyDescent="0.2"/>
    <row r="2148" ht="17.25" customHeight="1" x14ac:dyDescent="0.2"/>
    <row r="2149" ht="17.25" customHeight="1" x14ac:dyDescent="0.2"/>
    <row r="2150" ht="17.25" customHeight="1" x14ac:dyDescent="0.2"/>
    <row r="2151" ht="17.25" customHeight="1" x14ac:dyDescent="0.2"/>
    <row r="2152" ht="17.25" customHeight="1" x14ac:dyDescent="0.2"/>
    <row r="2153" ht="17.25" customHeight="1" x14ac:dyDescent="0.2"/>
    <row r="2154" ht="17.25" customHeight="1" x14ac:dyDescent="0.2"/>
    <row r="2155" ht="17.25" customHeight="1" x14ac:dyDescent="0.2"/>
    <row r="2156" ht="17.25" customHeight="1" x14ac:dyDescent="0.2"/>
    <row r="2157" ht="17.25" customHeight="1" x14ac:dyDescent="0.2"/>
    <row r="2158" ht="17.25" customHeight="1" x14ac:dyDescent="0.2"/>
    <row r="2159" ht="17.25" customHeight="1" x14ac:dyDescent="0.2"/>
    <row r="2160" ht="17.25" customHeight="1" x14ac:dyDescent="0.2"/>
    <row r="2161" ht="17.25" customHeight="1" x14ac:dyDescent="0.2"/>
    <row r="2162" ht="17.25" customHeight="1" x14ac:dyDescent="0.2"/>
    <row r="2163" ht="17.25" customHeight="1" x14ac:dyDescent="0.2"/>
    <row r="2164" ht="17.25" customHeight="1" x14ac:dyDescent="0.2"/>
    <row r="2165" ht="17.25" customHeight="1" x14ac:dyDescent="0.2"/>
    <row r="2166" ht="17.25" customHeight="1" x14ac:dyDescent="0.2"/>
    <row r="2167" ht="17.25" customHeight="1" x14ac:dyDescent="0.2"/>
    <row r="2168" ht="17.25" customHeight="1" x14ac:dyDescent="0.2"/>
    <row r="2169" ht="17.25" customHeight="1" x14ac:dyDescent="0.2"/>
    <row r="2170" ht="17.25" customHeight="1" x14ac:dyDescent="0.2"/>
    <row r="2171" ht="17.25" customHeight="1" x14ac:dyDescent="0.2"/>
    <row r="2172" ht="17.25" customHeight="1" x14ac:dyDescent="0.2"/>
    <row r="2173" ht="17.25" customHeight="1" x14ac:dyDescent="0.2"/>
    <row r="2174" ht="17.25" customHeight="1" x14ac:dyDescent="0.2"/>
    <row r="2175" ht="17.25" customHeight="1" x14ac:dyDescent="0.2"/>
    <row r="2176" ht="17.25" customHeight="1" x14ac:dyDescent="0.2"/>
    <row r="2177" ht="17.25" customHeight="1" x14ac:dyDescent="0.2"/>
    <row r="2178" ht="17.25" customHeight="1" x14ac:dyDescent="0.2"/>
    <row r="2179" ht="17.25" customHeight="1" x14ac:dyDescent="0.2"/>
    <row r="2180" ht="17.25" customHeight="1" x14ac:dyDescent="0.2"/>
    <row r="2181" ht="17.25" customHeight="1" x14ac:dyDescent="0.2"/>
    <row r="2182" ht="17.25" customHeight="1" x14ac:dyDescent="0.2"/>
    <row r="2183" ht="17.25" customHeight="1" x14ac:dyDescent="0.2"/>
    <row r="2184" ht="17.25" customHeight="1" x14ac:dyDescent="0.2"/>
    <row r="2185" ht="17.25" customHeight="1" x14ac:dyDescent="0.2"/>
    <row r="2186" ht="17.25" customHeight="1" x14ac:dyDescent="0.2"/>
    <row r="2187" ht="17.25" customHeight="1" x14ac:dyDescent="0.2"/>
    <row r="2188" ht="17.25" customHeight="1" x14ac:dyDescent="0.2"/>
    <row r="2189" ht="17.25" customHeight="1" x14ac:dyDescent="0.2"/>
    <row r="2190" ht="17.25" customHeight="1" x14ac:dyDescent="0.2"/>
    <row r="2191" ht="17.25" customHeight="1" x14ac:dyDescent="0.2"/>
    <row r="2192" ht="17.25" customHeight="1" x14ac:dyDescent="0.2"/>
    <row r="2193" ht="17.25" customHeight="1" x14ac:dyDescent="0.2"/>
    <row r="2194" ht="17.25" customHeight="1" x14ac:dyDescent="0.2"/>
    <row r="2195" ht="17.25" customHeight="1" x14ac:dyDescent="0.2"/>
    <row r="2196" ht="17.25" customHeight="1" x14ac:dyDescent="0.2"/>
    <row r="2197" ht="17.25" customHeight="1" x14ac:dyDescent="0.2"/>
    <row r="2198" ht="17.25" customHeight="1" x14ac:dyDescent="0.2"/>
    <row r="2199" ht="17.25" customHeight="1" x14ac:dyDescent="0.2"/>
    <row r="2200" ht="17.25" customHeight="1" x14ac:dyDescent="0.2"/>
    <row r="2201" ht="17.25" customHeight="1" x14ac:dyDescent="0.2"/>
    <row r="2202" ht="17.25" customHeight="1" x14ac:dyDescent="0.2"/>
    <row r="2203" ht="17.25" customHeight="1" x14ac:dyDescent="0.2"/>
    <row r="2204" ht="17.25" customHeight="1" x14ac:dyDescent="0.2"/>
    <row r="2205" ht="17.25" customHeight="1" x14ac:dyDescent="0.2"/>
    <row r="2206" ht="17.25" customHeight="1" x14ac:dyDescent="0.2"/>
    <row r="2207" ht="17.25" customHeight="1" x14ac:dyDescent="0.2"/>
    <row r="2208" ht="17.25" customHeight="1" x14ac:dyDescent="0.2"/>
    <row r="2209" ht="17.25" customHeight="1" x14ac:dyDescent="0.2"/>
    <row r="2210" ht="17.25" customHeight="1" x14ac:dyDescent="0.2"/>
    <row r="2211" ht="17.25" customHeight="1" x14ac:dyDescent="0.2"/>
    <row r="2212" ht="17.25" customHeight="1" x14ac:dyDescent="0.2"/>
    <row r="2213" ht="17.25" customHeight="1" x14ac:dyDescent="0.2"/>
    <row r="2214" ht="17.25" customHeight="1" x14ac:dyDescent="0.2"/>
    <row r="2215" ht="17.25" customHeight="1" x14ac:dyDescent="0.2"/>
    <row r="2216" ht="17.25" customHeight="1" x14ac:dyDescent="0.2"/>
    <row r="2217" ht="17.25" customHeight="1" x14ac:dyDescent="0.2"/>
    <row r="2218" ht="17.25" customHeight="1" x14ac:dyDescent="0.2"/>
    <row r="2219" ht="17.25" customHeight="1" x14ac:dyDescent="0.2"/>
    <row r="2220" ht="17.25" customHeight="1" x14ac:dyDescent="0.2"/>
    <row r="2221" ht="17.25" customHeight="1" x14ac:dyDescent="0.2"/>
    <row r="2222" ht="17.25" customHeight="1" x14ac:dyDescent="0.2"/>
    <row r="2223" ht="17.25" customHeight="1" x14ac:dyDescent="0.2"/>
    <row r="2224" ht="17.25" customHeight="1" x14ac:dyDescent="0.2"/>
    <row r="2225" ht="17.25" customHeight="1" x14ac:dyDescent="0.2"/>
    <row r="2226" ht="17.25" customHeight="1" x14ac:dyDescent="0.2"/>
    <row r="2227" ht="17.25" customHeight="1" x14ac:dyDescent="0.2"/>
    <row r="2228" ht="17.25" customHeight="1" x14ac:dyDescent="0.2"/>
    <row r="2229" ht="17.25" customHeight="1" x14ac:dyDescent="0.2"/>
    <row r="2230" ht="17.25" customHeight="1" x14ac:dyDescent="0.2"/>
    <row r="2231" ht="17.25" customHeight="1" x14ac:dyDescent="0.2"/>
    <row r="2232" ht="17.25" customHeight="1" x14ac:dyDescent="0.2"/>
    <row r="2233" ht="17.25" customHeight="1" x14ac:dyDescent="0.2"/>
    <row r="2234" ht="17.25" customHeight="1" x14ac:dyDescent="0.2"/>
    <row r="2235" ht="17.25" customHeight="1" x14ac:dyDescent="0.2"/>
    <row r="2236" ht="17.25" customHeight="1" x14ac:dyDescent="0.2"/>
    <row r="2237" ht="17.25" customHeight="1" x14ac:dyDescent="0.2"/>
    <row r="2238" ht="17.25" customHeight="1" x14ac:dyDescent="0.2"/>
    <row r="2239" ht="17.25" customHeight="1" x14ac:dyDescent="0.2"/>
    <row r="2240" ht="17.25" customHeight="1" x14ac:dyDescent="0.2"/>
    <row r="2241" ht="17.25" customHeight="1" x14ac:dyDescent="0.2"/>
    <row r="2242" ht="17.25" customHeight="1" x14ac:dyDescent="0.2"/>
    <row r="2243" ht="17.25" customHeight="1" x14ac:dyDescent="0.2"/>
    <row r="2244" ht="17.25" customHeight="1" x14ac:dyDescent="0.2"/>
    <row r="2245" ht="17.25" customHeight="1" x14ac:dyDescent="0.2"/>
    <row r="2246" ht="17.25" customHeight="1" x14ac:dyDescent="0.2"/>
    <row r="2247" ht="17.25" customHeight="1" x14ac:dyDescent="0.2"/>
    <row r="2248" ht="17.25" customHeight="1" x14ac:dyDescent="0.2"/>
    <row r="2249" ht="17.25" customHeight="1" x14ac:dyDescent="0.2"/>
    <row r="2250" ht="17.25" customHeight="1" x14ac:dyDescent="0.2"/>
    <row r="2251" ht="17.25" customHeight="1" x14ac:dyDescent="0.2"/>
    <row r="2252" ht="17.25" customHeight="1" x14ac:dyDescent="0.2"/>
    <row r="2253" ht="17.25" customHeight="1" x14ac:dyDescent="0.2"/>
    <row r="2254" ht="17.25" customHeight="1" x14ac:dyDescent="0.2"/>
    <row r="2255" ht="17.25" customHeight="1" x14ac:dyDescent="0.2"/>
    <row r="2256" ht="17.25" customHeight="1" x14ac:dyDescent="0.2"/>
    <row r="2257" ht="17.25" customHeight="1" x14ac:dyDescent="0.2"/>
    <row r="2258" ht="17.25" customHeight="1" x14ac:dyDescent="0.2"/>
    <row r="2259" ht="17.25" customHeight="1" x14ac:dyDescent="0.2"/>
    <row r="2260" ht="17.25" customHeight="1" x14ac:dyDescent="0.2"/>
    <row r="2261" ht="17.25" customHeight="1" x14ac:dyDescent="0.2"/>
    <row r="2262" ht="17.25" customHeight="1" x14ac:dyDescent="0.2"/>
    <row r="2263" ht="17.25" customHeight="1" x14ac:dyDescent="0.2"/>
    <row r="2264" ht="17.25" customHeight="1" x14ac:dyDescent="0.2"/>
    <row r="2265" ht="17.25" customHeight="1" x14ac:dyDescent="0.2"/>
    <row r="2266" ht="17.25" customHeight="1" x14ac:dyDescent="0.2"/>
    <row r="2267" ht="17.25" customHeight="1" x14ac:dyDescent="0.2"/>
    <row r="2268" ht="17.25" customHeight="1" x14ac:dyDescent="0.2"/>
    <row r="2269" ht="17.25" customHeight="1" x14ac:dyDescent="0.2"/>
    <row r="2270" ht="17.25" customHeight="1" x14ac:dyDescent="0.2"/>
    <row r="2271" ht="17.25" customHeight="1" x14ac:dyDescent="0.2"/>
    <row r="2272" ht="17.25" customHeight="1" x14ac:dyDescent="0.2"/>
    <row r="2273" ht="17.25" customHeight="1" x14ac:dyDescent="0.2"/>
    <row r="2274" ht="17.25" customHeight="1" x14ac:dyDescent="0.2"/>
    <row r="2275" ht="17.25" customHeight="1" x14ac:dyDescent="0.2"/>
    <row r="2276" ht="17.25" customHeight="1" x14ac:dyDescent="0.2"/>
    <row r="2277" ht="17.25" customHeight="1" x14ac:dyDescent="0.2"/>
    <row r="2278" ht="17.25" customHeight="1" x14ac:dyDescent="0.2"/>
    <row r="2279" ht="17.25" customHeight="1" x14ac:dyDescent="0.2"/>
    <row r="2280" ht="17.25" customHeight="1" x14ac:dyDescent="0.2"/>
    <row r="2281" ht="17.25" customHeight="1" x14ac:dyDescent="0.2"/>
    <row r="2282" ht="17.25" customHeight="1" x14ac:dyDescent="0.2"/>
    <row r="2283" ht="17.25" customHeight="1" x14ac:dyDescent="0.2"/>
    <row r="2284" ht="17.25" customHeight="1" x14ac:dyDescent="0.2"/>
    <row r="2285" ht="17.25" customHeight="1" x14ac:dyDescent="0.2"/>
    <row r="2286" ht="17.25" customHeight="1" x14ac:dyDescent="0.2"/>
    <row r="2287" ht="17.25" customHeight="1" x14ac:dyDescent="0.2"/>
    <row r="2288" ht="17.25" customHeight="1" x14ac:dyDescent="0.2"/>
    <row r="2289" ht="17.25" customHeight="1" x14ac:dyDescent="0.2"/>
    <row r="2290" ht="17.25" customHeight="1" x14ac:dyDescent="0.2"/>
    <row r="2291" ht="17.25" customHeight="1" x14ac:dyDescent="0.2"/>
    <row r="2292" ht="17.25" customHeight="1" x14ac:dyDescent="0.2"/>
    <row r="2293" ht="17.25" customHeight="1" x14ac:dyDescent="0.2"/>
    <row r="2294" ht="17.25" customHeight="1" x14ac:dyDescent="0.2"/>
    <row r="2295" ht="17.25" customHeight="1" x14ac:dyDescent="0.2"/>
    <row r="2296" ht="17.25" customHeight="1" x14ac:dyDescent="0.2"/>
    <row r="2297" ht="17.25" customHeight="1" x14ac:dyDescent="0.2"/>
    <row r="2298" ht="17.25" customHeight="1" x14ac:dyDescent="0.2"/>
    <row r="2299" ht="17.25" customHeight="1" x14ac:dyDescent="0.2"/>
    <row r="2300" ht="17.25" customHeight="1" x14ac:dyDescent="0.2"/>
    <row r="2301" ht="17.25" customHeight="1" x14ac:dyDescent="0.2"/>
    <row r="2302" ht="17.25" customHeight="1" x14ac:dyDescent="0.2"/>
    <row r="2303" ht="17.25" customHeight="1" x14ac:dyDescent="0.2"/>
    <row r="2304" ht="17.25" customHeight="1" x14ac:dyDescent="0.2"/>
    <row r="2305" ht="17.25" customHeight="1" x14ac:dyDescent="0.2"/>
    <row r="2306" ht="17.25" customHeight="1" x14ac:dyDescent="0.2"/>
    <row r="2307" ht="17.25" customHeight="1" x14ac:dyDescent="0.2"/>
    <row r="2308" ht="17.25" customHeight="1" x14ac:dyDescent="0.2"/>
    <row r="2309" ht="17.25" customHeight="1" x14ac:dyDescent="0.2"/>
    <row r="2310" ht="17.25" customHeight="1" x14ac:dyDescent="0.2"/>
    <row r="2311" ht="17.25" customHeight="1" x14ac:dyDescent="0.2"/>
    <row r="2312" ht="17.25" customHeight="1" x14ac:dyDescent="0.2"/>
    <row r="2313" ht="17.25" customHeight="1" x14ac:dyDescent="0.2"/>
    <row r="2314" ht="17.25" customHeight="1" x14ac:dyDescent="0.2"/>
    <row r="2315" ht="17.25" customHeight="1" x14ac:dyDescent="0.2"/>
    <row r="2316" ht="17.25" customHeight="1" x14ac:dyDescent="0.2"/>
    <row r="2317" ht="17.25" customHeight="1" x14ac:dyDescent="0.2"/>
    <row r="2318" ht="17.25" customHeight="1" x14ac:dyDescent="0.2"/>
    <row r="2319" ht="17.25" customHeight="1" x14ac:dyDescent="0.2"/>
    <row r="2320" ht="17.25" customHeight="1" x14ac:dyDescent="0.2"/>
    <row r="2321" ht="17.25" customHeight="1" x14ac:dyDescent="0.2"/>
    <row r="2322" ht="17.25" customHeight="1" x14ac:dyDescent="0.2"/>
    <row r="2323" ht="17.25" customHeight="1" x14ac:dyDescent="0.2"/>
    <row r="2324" ht="17.25" customHeight="1" x14ac:dyDescent="0.2"/>
    <row r="2325" ht="17.25" customHeight="1" x14ac:dyDescent="0.2"/>
    <row r="2326" ht="17.25" customHeight="1" x14ac:dyDescent="0.2"/>
    <row r="2327" ht="17.25" customHeight="1" x14ac:dyDescent="0.2"/>
    <row r="2328" ht="17.25" customHeight="1" x14ac:dyDescent="0.2"/>
    <row r="2329" ht="17.25" customHeight="1" x14ac:dyDescent="0.2"/>
    <row r="2330" ht="17.25" customHeight="1" x14ac:dyDescent="0.2"/>
    <row r="2331" ht="17.25" customHeight="1" x14ac:dyDescent="0.2"/>
    <row r="2332" ht="17.25" customHeight="1" x14ac:dyDescent="0.2"/>
    <row r="2333" ht="17.25" customHeight="1" x14ac:dyDescent="0.2"/>
    <row r="2334" ht="17.25" customHeight="1" x14ac:dyDescent="0.2"/>
    <row r="2335" ht="17.25" customHeight="1" x14ac:dyDescent="0.2"/>
    <row r="2336" ht="17.25" customHeight="1" x14ac:dyDescent="0.2"/>
    <row r="2337" ht="17.25" customHeight="1" x14ac:dyDescent="0.2"/>
    <row r="2338" ht="17.25" customHeight="1" x14ac:dyDescent="0.2"/>
    <row r="2339" ht="17.25" customHeight="1" x14ac:dyDescent="0.2"/>
    <row r="2340" ht="17.25" customHeight="1" x14ac:dyDescent="0.2"/>
    <row r="2341" ht="17.25" customHeight="1" x14ac:dyDescent="0.2"/>
    <row r="2342" ht="17.25" customHeight="1" x14ac:dyDescent="0.2"/>
    <row r="2343" ht="17.25" customHeight="1" x14ac:dyDescent="0.2"/>
    <row r="2344" ht="17.25" customHeight="1" x14ac:dyDescent="0.2"/>
    <row r="2345" ht="17.25" customHeight="1" x14ac:dyDescent="0.2"/>
    <row r="2346" ht="17.25" customHeight="1" x14ac:dyDescent="0.2"/>
    <row r="2347" ht="17.25" customHeight="1" x14ac:dyDescent="0.2"/>
    <row r="2348" ht="17.25" customHeight="1" x14ac:dyDescent="0.2"/>
    <row r="2349" ht="17.25" customHeight="1" x14ac:dyDescent="0.2"/>
    <row r="2350" ht="17.25" customHeight="1" x14ac:dyDescent="0.2"/>
    <row r="2351" ht="17.25" customHeight="1" x14ac:dyDescent="0.2"/>
    <row r="2352" ht="17.25" customHeight="1" x14ac:dyDescent="0.2"/>
    <row r="2353" ht="17.25" customHeight="1" x14ac:dyDescent="0.2"/>
    <row r="2354" ht="17.25" customHeight="1" x14ac:dyDescent="0.2"/>
    <row r="2355" ht="17.25" customHeight="1" x14ac:dyDescent="0.2"/>
    <row r="2356" ht="17.25" customHeight="1" x14ac:dyDescent="0.2"/>
    <row r="2357" ht="17.25" customHeight="1" x14ac:dyDescent="0.2"/>
    <row r="2358" ht="17.25" customHeight="1" x14ac:dyDescent="0.2"/>
    <row r="2359" ht="17.25" customHeight="1" x14ac:dyDescent="0.2"/>
    <row r="2360" ht="17.25" customHeight="1" x14ac:dyDescent="0.2"/>
    <row r="2361" ht="17.25" customHeight="1" x14ac:dyDescent="0.2"/>
    <row r="2362" ht="17.25" customHeight="1" x14ac:dyDescent="0.2"/>
    <row r="2363" ht="17.25" customHeight="1" x14ac:dyDescent="0.2"/>
    <row r="2364" ht="17.25" customHeight="1" x14ac:dyDescent="0.2"/>
    <row r="2365" ht="17.25" customHeight="1" x14ac:dyDescent="0.2"/>
    <row r="2366" ht="17.25" customHeight="1" x14ac:dyDescent="0.2"/>
    <row r="2367" ht="17.25" customHeight="1" x14ac:dyDescent="0.2"/>
    <row r="2368" ht="17.25" customHeight="1" x14ac:dyDescent="0.2"/>
    <row r="2369" ht="17.25" customHeight="1" x14ac:dyDescent="0.2"/>
    <row r="2370" ht="17.25" customHeight="1" x14ac:dyDescent="0.2"/>
    <row r="2371" ht="17.25" customHeight="1" x14ac:dyDescent="0.2"/>
    <row r="2372" ht="17.25" customHeight="1" x14ac:dyDescent="0.2"/>
    <row r="2373" ht="17.25" customHeight="1" x14ac:dyDescent="0.2"/>
    <row r="2374" ht="17.25" customHeight="1" x14ac:dyDescent="0.2"/>
    <row r="2375" ht="17.25" customHeight="1" x14ac:dyDescent="0.2"/>
    <row r="2376" ht="17.25" customHeight="1" x14ac:dyDescent="0.2"/>
    <row r="2377" ht="17.25" customHeight="1" x14ac:dyDescent="0.2"/>
    <row r="2378" ht="17.25" customHeight="1" x14ac:dyDescent="0.2"/>
    <row r="2379" ht="17.25" customHeight="1" x14ac:dyDescent="0.2"/>
    <row r="2380" ht="17.25" customHeight="1" x14ac:dyDescent="0.2"/>
    <row r="2381" ht="17.25" customHeight="1" x14ac:dyDescent="0.2"/>
    <row r="2382" ht="17.25" customHeight="1" x14ac:dyDescent="0.2"/>
    <row r="2383" ht="17.25" customHeight="1" x14ac:dyDescent="0.2"/>
    <row r="2384" ht="17.25" customHeight="1" x14ac:dyDescent="0.2"/>
    <row r="2385" ht="17.25" customHeight="1" x14ac:dyDescent="0.2"/>
    <row r="2386" ht="17.25" customHeight="1" x14ac:dyDescent="0.2"/>
    <row r="2387" ht="17.25" customHeight="1" x14ac:dyDescent="0.2"/>
    <row r="2388" ht="17.25" customHeight="1" x14ac:dyDescent="0.2"/>
    <row r="2389" ht="17.25" customHeight="1" x14ac:dyDescent="0.2"/>
    <row r="2390" ht="17.25" customHeight="1" x14ac:dyDescent="0.2"/>
    <row r="2391" ht="17.25" customHeight="1" x14ac:dyDescent="0.2"/>
    <row r="2392" ht="17.25" customHeight="1" x14ac:dyDescent="0.2"/>
    <row r="2393" ht="17.25" customHeight="1" x14ac:dyDescent="0.2"/>
    <row r="2394" ht="17.25" customHeight="1" x14ac:dyDescent="0.2"/>
    <row r="2395" ht="17.25" customHeight="1" x14ac:dyDescent="0.2"/>
    <row r="2396" ht="17.25" customHeight="1" x14ac:dyDescent="0.2"/>
    <row r="2397" ht="17.25" customHeight="1" x14ac:dyDescent="0.2"/>
    <row r="2398" ht="17.25" customHeight="1" x14ac:dyDescent="0.2"/>
    <row r="2399" ht="17.25" customHeight="1" x14ac:dyDescent="0.2"/>
    <row r="2400" ht="17.25" customHeight="1" x14ac:dyDescent="0.2"/>
    <row r="2401" ht="17.25" customHeight="1" x14ac:dyDescent="0.2"/>
    <row r="2402" ht="17.25" customHeight="1" x14ac:dyDescent="0.2"/>
    <row r="2403" ht="17.25" customHeight="1" x14ac:dyDescent="0.2"/>
    <row r="2404" ht="17.25" customHeight="1" x14ac:dyDescent="0.2"/>
    <row r="2405" ht="17.25" customHeight="1" x14ac:dyDescent="0.2"/>
    <row r="2406" ht="17.25" customHeight="1" x14ac:dyDescent="0.2"/>
    <row r="2407" ht="17.25" customHeight="1" x14ac:dyDescent="0.2"/>
    <row r="2408" ht="17.25" customHeight="1" x14ac:dyDescent="0.2"/>
    <row r="2409" ht="17.25" customHeight="1" x14ac:dyDescent="0.2"/>
    <row r="2410" ht="17.25" customHeight="1" x14ac:dyDescent="0.2"/>
    <row r="2411" ht="17.25" customHeight="1" x14ac:dyDescent="0.2"/>
    <row r="2412" ht="17.25" customHeight="1" x14ac:dyDescent="0.2"/>
    <row r="2413" ht="17.25" customHeight="1" x14ac:dyDescent="0.2"/>
    <row r="2414" ht="17.25" customHeight="1" x14ac:dyDescent="0.2"/>
    <row r="2415" ht="17.25" customHeight="1" x14ac:dyDescent="0.2"/>
    <row r="2416" ht="17.25" customHeight="1" x14ac:dyDescent="0.2"/>
    <row r="2417" ht="17.25" customHeight="1" x14ac:dyDescent="0.2"/>
    <row r="2418" ht="17.25" customHeight="1" x14ac:dyDescent="0.2"/>
    <row r="2419" ht="17.25" customHeight="1" x14ac:dyDescent="0.2"/>
    <row r="2420" ht="17.25" customHeight="1" x14ac:dyDescent="0.2"/>
    <row r="2421" ht="17.25" customHeight="1" x14ac:dyDescent="0.2"/>
    <row r="2422" ht="17.25" customHeight="1" x14ac:dyDescent="0.2"/>
    <row r="2423" ht="17.25" customHeight="1" x14ac:dyDescent="0.2"/>
    <row r="2424" ht="17.25" customHeight="1" x14ac:dyDescent="0.2"/>
    <row r="2425" ht="17.25" customHeight="1" x14ac:dyDescent="0.2"/>
    <row r="2426" ht="17.25" customHeight="1" x14ac:dyDescent="0.2"/>
    <row r="2427" ht="17.25" customHeight="1" x14ac:dyDescent="0.2"/>
    <row r="2428" ht="17.25" customHeight="1" x14ac:dyDescent="0.2"/>
    <row r="2429" ht="17.25" customHeight="1" x14ac:dyDescent="0.2"/>
    <row r="2430" ht="17.25" customHeight="1" x14ac:dyDescent="0.2"/>
    <row r="2431" ht="17.25" customHeight="1" x14ac:dyDescent="0.2"/>
    <row r="2432" ht="17.25" customHeight="1" x14ac:dyDescent="0.2"/>
    <row r="2433" ht="17.25" customHeight="1" x14ac:dyDescent="0.2"/>
    <row r="2434" ht="17.25" customHeight="1" x14ac:dyDescent="0.2"/>
    <row r="2435" ht="17.25" customHeight="1" x14ac:dyDescent="0.2"/>
    <row r="2436" ht="17.25" customHeight="1" x14ac:dyDescent="0.2"/>
    <row r="2437" ht="17.25" customHeight="1" x14ac:dyDescent="0.2"/>
    <row r="2438" ht="17.25" customHeight="1" x14ac:dyDescent="0.2"/>
    <row r="2439" ht="17.25" customHeight="1" x14ac:dyDescent="0.2"/>
    <row r="2440" ht="17.25" customHeight="1" x14ac:dyDescent="0.2"/>
    <row r="2441" ht="17.25" customHeight="1" x14ac:dyDescent="0.2"/>
    <row r="2442" ht="17.25" customHeight="1" x14ac:dyDescent="0.2"/>
    <row r="2443" ht="17.25" customHeight="1" x14ac:dyDescent="0.2"/>
    <row r="2444" ht="17.25" customHeight="1" x14ac:dyDescent="0.2"/>
    <row r="2445" ht="17.25" customHeight="1" x14ac:dyDescent="0.2"/>
    <row r="2446" ht="17.25" customHeight="1" x14ac:dyDescent="0.2"/>
    <row r="2447" ht="17.25" customHeight="1" x14ac:dyDescent="0.2"/>
    <row r="2448" ht="17.25" customHeight="1" x14ac:dyDescent="0.2"/>
    <row r="2449" ht="17.25" customHeight="1" x14ac:dyDescent="0.2"/>
    <row r="2450" ht="17.25" customHeight="1" x14ac:dyDescent="0.2"/>
    <row r="2451" ht="17.25" customHeight="1" x14ac:dyDescent="0.2"/>
    <row r="2452" ht="17.25" customHeight="1" x14ac:dyDescent="0.2"/>
    <row r="2453" ht="17.25" customHeight="1" x14ac:dyDescent="0.2"/>
    <row r="2454" ht="17.25" customHeight="1" x14ac:dyDescent="0.2"/>
    <row r="2455" ht="17.25" customHeight="1" x14ac:dyDescent="0.2"/>
    <row r="2456" ht="17.25" customHeight="1" x14ac:dyDescent="0.2"/>
    <row r="2457" ht="17.25" customHeight="1" x14ac:dyDescent="0.2"/>
    <row r="2458" ht="17.25" customHeight="1" x14ac:dyDescent="0.2"/>
    <row r="2459" ht="17.25" customHeight="1" x14ac:dyDescent="0.2"/>
    <row r="2460" ht="17.25" customHeight="1" x14ac:dyDescent="0.2"/>
    <row r="2461" ht="17.25" customHeight="1" x14ac:dyDescent="0.2"/>
    <row r="2462" ht="17.25" customHeight="1" x14ac:dyDescent="0.2"/>
    <row r="2463" ht="17.25" customHeight="1" x14ac:dyDescent="0.2"/>
    <row r="2464" ht="17.25" customHeight="1" x14ac:dyDescent="0.2"/>
    <row r="2465" ht="17.25" customHeight="1" x14ac:dyDescent="0.2"/>
    <row r="2466" ht="17.25" customHeight="1" x14ac:dyDescent="0.2"/>
    <row r="2467" ht="17.25" customHeight="1" x14ac:dyDescent="0.2"/>
    <row r="2468" ht="17.25" customHeight="1" x14ac:dyDescent="0.2"/>
    <row r="2469" ht="17.25" customHeight="1" x14ac:dyDescent="0.2"/>
    <row r="2470" ht="17.25" customHeight="1" x14ac:dyDescent="0.2"/>
    <row r="2471" ht="17.25" customHeight="1" x14ac:dyDescent="0.2"/>
    <row r="2472" ht="17.25" customHeight="1" x14ac:dyDescent="0.2"/>
    <row r="2473" ht="17.25" customHeight="1" x14ac:dyDescent="0.2"/>
    <row r="2474" ht="17.25" customHeight="1" x14ac:dyDescent="0.2"/>
    <row r="2475" ht="17.25" customHeight="1" x14ac:dyDescent="0.2"/>
    <row r="2476" ht="17.25" customHeight="1" x14ac:dyDescent="0.2"/>
    <row r="2477" ht="17.25" customHeight="1" x14ac:dyDescent="0.2"/>
    <row r="2478" ht="17.25" customHeight="1" x14ac:dyDescent="0.2"/>
    <row r="2479" ht="17.25" customHeight="1" x14ac:dyDescent="0.2"/>
    <row r="2480" ht="17.25" customHeight="1" x14ac:dyDescent="0.2"/>
    <row r="2481" ht="17.25" customHeight="1" x14ac:dyDescent="0.2"/>
    <row r="2482" ht="17.25" customHeight="1" x14ac:dyDescent="0.2"/>
    <row r="2483" ht="17.25" customHeight="1" x14ac:dyDescent="0.2"/>
    <row r="2484" ht="17.25" customHeight="1" x14ac:dyDescent="0.2"/>
    <row r="2485" ht="17.25" customHeight="1" x14ac:dyDescent="0.2"/>
    <row r="2486" ht="17.25" customHeight="1" x14ac:dyDescent="0.2"/>
    <row r="2487" ht="17.25" customHeight="1" x14ac:dyDescent="0.2"/>
    <row r="2488" ht="17.25" customHeight="1" x14ac:dyDescent="0.2"/>
    <row r="2489" ht="17.25" customHeight="1" x14ac:dyDescent="0.2"/>
    <row r="2490" ht="17.25" customHeight="1" x14ac:dyDescent="0.2"/>
    <row r="2491" ht="17.25" customHeight="1" x14ac:dyDescent="0.2"/>
    <row r="2492" ht="17.25" customHeight="1" x14ac:dyDescent="0.2"/>
    <row r="2493" ht="17.25" customHeight="1" x14ac:dyDescent="0.2"/>
    <row r="2494" ht="17.25" customHeight="1" x14ac:dyDescent="0.2"/>
    <row r="2495" ht="17.25" customHeight="1" x14ac:dyDescent="0.2"/>
    <row r="2496" ht="17.25" customHeight="1" x14ac:dyDescent="0.2"/>
    <row r="2497" ht="17.25" customHeight="1" x14ac:dyDescent="0.2"/>
    <row r="2498" ht="17.25" customHeight="1" x14ac:dyDescent="0.2"/>
    <row r="2499" ht="17.25" customHeight="1" x14ac:dyDescent="0.2"/>
    <row r="2500" ht="17.25" customHeight="1" x14ac:dyDescent="0.2"/>
    <row r="2501" ht="17.25" customHeight="1" x14ac:dyDescent="0.2"/>
    <row r="2502" ht="17.25" customHeight="1" x14ac:dyDescent="0.2"/>
    <row r="2503" ht="17.25" customHeight="1" x14ac:dyDescent="0.2"/>
    <row r="2504" ht="17.25" customHeight="1" x14ac:dyDescent="0.2"/>
    <row r="2505" ht="17.25" customHeight="1" x14ac:dyDescent="0.2"/>
    <row r="2506" ht="17.25" customHeight="1" x14ac:dyDescent="0.2"/>
    <row r="2507" ht="17.25" customHeight="1" x14ac:dyDescent="0.2"/>
    <row r="2508" ht="17.25" customHeight="1" x14ac:dyDescent="0.2"/>
    <row r="2509" ht="17.25" customHeight="1" x14ac:dyDescent="0.2"/>
    <row r="2510" ht="17.25" customHeight="1" x14ac:dyDescent="0.2"/>
    <row r="2511" ht="17.25" customHeight="1" x14ac:dyDescent="0.2"/>
    <row r="2512" ht="17.25" customHeight="1" x14ac:dyDescent="0.2"/>
    <row r="2513" ht="17.25" customHeight="1" x14ac:dyDescent="0.2"/>
    <row r="2514" ht="17.25" customHeight="1" x14ac:dyDescent="0.2"/>
    <row r="2515" ht="17.25" customHeight="1" x14ac:dyDescent="0.2"/>
    <row r="2516" ht="17.25" customHeight="1" x14ac:dyDescent="0.2"/>
    <row r="2517" ht="17.25" customHeight="1" x14ac:dyDescent="0.2"/>
    <row r="2518" ht="17.25" customHeight="1" x14ac:dyDescent="0.2"/>
    <row r="2519" ht="17.25" customHeight="1" x14ac:dyDescent="0.2"/>
    <row r="2520" ht="17.25" customHeight="1" x14ac:dyDescent="0.2"/>
    <row r="2521" ht="17.25" customHeight="1" x14ac:dyDescent="0.2"/>
    <row r="2522" ht="17.25" customHeight="1" x14ac:dyDescent="0.2"/>
    <row r="2523" ht="17.25" customHeight="1" x14ac:dyDescent="0.2"/>
    <row r="2524" ht="17.25" customHeight="1" x14ac:dyDescent="0.2"/>
    <row r="2525" ht="17.25" customHeight="1" x14ac:dyDescent="0.2"/>
    <row r="2526" ht="17.25" customHeight="1" x14ac:dyDescent="0.2"/>
    <row r="2527" ht="17.25" customHeight="1" x14ac:dyDescent="0.2"/>
    <row r="2528" ht="17.25" customHeight="1" x14ac:dyDescent="0.2"/>
    <row r="2529" ht="17.25" customHeight="1" x14ac:dyDescent="0.2"/>
    <row r="2530" ht="17.25" customHeight="1" x14ac:dyDescent="0.2"/>
    <row r="2531" ht="17.25" customHeight="1" x14ac:dyDescent="0.2"/>
    <row r="2532" ht="17.25" customHeight="1" x14ac:dyDescent="0.2"/>
    <row r="2533" ht="17.25" customHeight="1" x14ac:dyDescent="0.2"/>
    <row r="2534" ht="17.25" customHeight="1" x14ac:dyDescent="0.2"/>
    <row r="2535" ht="17.25" customHeight="1" x14ac:dyDescent="0.2"/>
    <row r="2536" ht="17.25" customHeight="1" x14ac:dyDescent="0.2"/>
    <row r="2537" ht="17.25" customHeight="1" x14ac:dyDescent="0.2"/>
    <row r="2538" ht="17.25" customHeight="1" x14ac:dyDescent="0.2"/>
    <row r="2539" ht="17.25" customHeight="1" x14ac:dyDescent="0.2"/>
    <row r="2540" ht="17.25" customHeight="1" x14ac:dyDescent="0.2"/>
    <row r="2541" ht="17.25" customHeight="1" x14ac:dyDescent="0.2"/>
    <row r="2542" ht="17.25" customHeight="1" x14ac:dyDescent="0.2"/>
    <row r="2543" ht="17.25" customHeight="1" x14ac:dyDescent="0.2"/>
    <row r="2544" ht="17.25" customHeight="1" x14ac:dyDescent="0.2"/>
    <row r="2545" ht="17.25" customHeight="1" x14ac:dyDescent="0.2"/>
    <row r="2546" ht="17.25" customHeight="1" x14ac:dyDescent="0.2"/>
    <row r="2547" ht="17.25" customHeight="1" x14ac:dyDescent="0.2"/>
    <row r="2548" ht="17.25" customHeight="1" x14ac:dyDescent="0.2"/>
    <row r="2549" ht="17.25" customHeight="1" x14ac:dyDescent="0.2"/>
    <row r="2550" ht="17.25" customHeight="1" x14ac:dyDescent="0.2"/>
    <row r="2551" ht="17.25" customHeight="1" x14ac:dyDescent="0.2"/>
    <row r="2552" ht="17.25" customHeight="1" x14ac:dyDescent="0.2"/>
    <row r="2553" ht="17.25" customHeight="1" x14ac:dyDescent="0.2"/>
    <row r="2554" ht="17.25" customHeight="1" x14ac:dyDescent="0.2"/>
    <row r="2555" ht="17.25" customHeight="1" x14ac:dyDescent="0.2"/>
    <row r="2556" ht="17.25" customHeight="1" x14ac:dyDescent="0.2"/>
    <row r="2557" ht="17.25" customHeight="1" x14ac:dyDescent="0.2"/>
    <row r="2558" ht="17.25" customHeight="1" x14ac:dyDescent="0.2"/>
    <row r="2559" ht="17.25" customHeight="1" x14ac:dyDescent="0.2"/>
    <row r="2560" ht="17.25" customHeight="1" x14ac:dyDescent="0.2"/>
    <row r="2561" ht="17.25" customHeight="1" x14ac:dyDescent="0.2"/>
    <row r="2562" ht="17.25" customHeight="1" x14ac:dyDescent="0.2"/>
    <row r="2563" ht="17.25" customHeight="1" x14ac:dyDescent="0.2"/>
    <row r="2564" ht="17.25" customHeight="1" x14ac:dyDescent="0.2"/>
    <row r="2565" ht="17.25" customHeight="1" x14ac:dyDescent="0.2"/>
    <row r="2566" ht="17.25" customHeight="1" x14ac:dyDescent="0.2"/>
    <row r="2567" ht="17.25" customHeight="1" x14ac:dyDescent="0.2"/>
    <row r="2568" ht="17.25" customHeight="1" x14ac:dyDescent="0.2"/>
    <row r="2569" ht="17.25" customHeight="1" x14ac:dyDescent="0.2"/>
    <row r="2570" ht="17.25" customHeight="1" x14ac:dyDescent="0.2"/>
    <row r="2571" ht="17.25" customHeight="1" x14ac:dyDescent="0.2"/>
    <row r="2572" ht="17.25" customHeight="1" x14ac:dyDescent="0.2"/>
    <row r="2573" ht="17.25" customHeight="1" x14ac:dyDescent="0.2"/>
    <row r="2574" ht="17.25" customHeight="1" x14ac:dyDescent="0.2"/>
    <row r="2575" ht="17.25" customHeight="1" x14ac:dyDescent="0.2"/>
    <row r="2576" ht="17.25" customHeight="1" x14ac:dyDescent="0.2"/>
    <row r="2577" ht="17.25" customHeight="1" x14ac:dyDescent="0.2"/>
    <row r="2578" ht="17.25" customHeight="1" x14ac:dyDescent="0.2"/>
    <row r="2579" ht="17.25" customHeight="1" x14ac:dyDescent="0.2"/>
    <row r="2580" ht="17.25" customHeight="1" x14ac:dyDescent="0.2"/>
    <row r="2581" ht="17.25" customHeight="1" x14ac:dyDescent="0.2"/>
    <row r="2582" ht="17.25" customHeight="1" x14ac:dyDescent="0.2"/>
    <row r="2583" ht="17.25" customHeight="1" x14ac:dyDescent="0.2"/>
    <row r="2584" ht="17.25" customHeight="1" x14ac:dyDescent="0.2"/>
    <row r="2585" ht="17.25" customHeight="1" x14ac:dyDescent="0.2"/>
    <row r="2586" ht="17.25" customHeight="1" x14ac:dyDescent="0.2"/>
    <row r="2587" ht="17.25" customHeight="1" x14ac:dyDescent="0.2"/>
    <row r="2588" ht="17.25" customHeight="1" x14ac:dyDescent="0.2"/>
    <row r="2589" ht="17.25" customHeight="1" x14ac:dyDescent="0.2"/>
    <row r="2590" ht="17.25" customHeight="1" x14ac:dyDescent="0.2"/>
    <row r="2591" ht="17.25" customHeight="1" x14ac:dyDescent="0.2"/>
    <row r="2592" ht="17.25" customHeight="1" x14ac:dyDescent="0.2"/>
    <row r="2593" ht="17.25" customHeight="1" x14ac:dyDescent="0.2"/>
    <row r="2594" ht="17.25" customHeight="1" x14ac:dyDescent="0.2"/>
    <row r="2595" ht="17.25" customHeight="1" x14ac:dyDescent="0.2"/>
    <row r="2596" ht="17.25" customHeight="1" x14ac:dyDescent="0.2"/>
    <row r="2597" ht="17.25" customHeight="1" x14ac:dyDescent="0.2"/>
    <row r="2598" ht="17.25" customHeight="1" x14ac:dyDescent="0.2"/>
    <row r="2599" ht="17.25" customHeight="1" x14ac:dyDescent="0.2"/>
    <row r="2600" ht="17.25" customHeight="1" x14ac:dyDescent="0.2"/>
    <row r="2601" ht="17.25" customHeight="1" x14ac:dyDescent="0.2"/>
    <row r="2602" ht="17.25" customHeight="1" x14ac:dyDescent="0.2"/>
    <row r="2603" ht="17.25" customHeight="1" x14ac:dyDescent="0.2"/>
    <row r="2604" ht="17.25" customHeight="1" x14ac:dyDescent="0.2"/>
    <row r="2605" ht="17.25" customHeight="1" x14ac:dyDescent="0.2"/>
    <row r="2606" ht="17.25" customHeight="1" x14ac:dyDescent="0.2"/>
    <row r="2607" ht="17.25" customHeight="1" x14ac:dyDescent="0.2"/>
    <row r="2608" ht="17.25" customHeight="1" x14ac:dyDescent="0.2"/>
    <row r="2609" ht="17.25" customHeight="1" x14ac:dyDescent="0.2"/>
    <row r="2610" ht="17.25" customHeight="1" x14ac:dyDescent="0.2"/>
    <row r="2611" ht="17.25" customHeight="1" x14ac:dyDescent="0.2"/>
    <row r="2612" ht="17.25" customHeight="1" x14ac:dyDescent="0.2"/>
    <row r="2613" ht="17.25" customHeight="1" x14ac:dyDescent="0.2"/>
    <row r="2614" ht="17.25" customHeight="1" x14ac:dyDescent="0.2"/>
    <row r="2615" ht="17.25" customHeight="1" x14ac:dyDescent="0.2"/>
    <row r="2616" ht="17.25" customHeight="1" x14ac:dyDescent="0.2"/>
    <row r="2617" ht="17.25" customHeight="1" x14ac:dyDescent="0.2"/>
    <row r="2618" ht="17.25" customHeight="1" x14ac:dyDescent="0.2"/>
    <row r="2619" ht="17.25" customHeight="1" x14ac:dyDescent="0.2"/>
    <row r="2620" ht="17.25" customHeight="1" x14ac:dyDescent="0.2"/>
    <row r="2621" ht="17.25" customHeight="1" x14ac:dyDescent="0.2"/>
    <row r="2622" ht="17.25" customHeight="1" x14ac:dyDescent="0.2"/>
    <row r="2623" ht="17.25" customHeight="1" x14ac:dyDescent="0.2"/>
    <row r="2624" ht="17.25" customHeight="1" x14ac:dyDescent="0.2"/>
    <row r="2625" ht="17.25" customHeight="1" x14ac:dyDescent="0.2"/>
    <row r="2626" ht="17.25" customHeight="1" x14ac:dyDescent="0.2"/>
    <row r="2627" ht="17.25" customHeight="1" x14ac:dyDescent="0.2"/>
    <row r="2628" ht="17.25" customHeight="1" x14ac:dyDescent="0.2"/>
    <row r="2629" ht="17.25" customHeight="1" x14ac:dyDescent="0.2"/>
    <row r="2630" ht="17.25" customHeight="1" x14ac:dyDescent="0.2"/>
    <row r="2631" ht="17.25" customHeight="1" x14ac:dyDescent="0.2"/>
    <row r="2632" ht="17.25" customHeight="1" x14ac:dyDescent="0.2"/>
    <row r="2633" ht="17.25" customHeight="1" x14ac:dyDescent="0.2"/>
    <row r="2634" ht="17.25" customHeight="1" x14ac:dyDescent="0.2"/>
    <row r="2635" ht="17.25" customHeight="1" x14ac:dyDescent="0.2"/>
    <row r="2636" ht="17.25" customHeight="1" x14ac:dyDescent="0.2"/>
    <row r="2637" ht="17.25" customHeight="1" x14ac:dyDescent="0.2"/>
    <row r="2638" ht="17.25" customHeight="1" x14ac:dyDescent="0.2"/>
    <row r="2639" ht="17.25" customHeight="1" x14ac:dyDescent="0.2"/>
    <row r="2640" ht="17.25" customHeight="1" x14ac:dyDescent="0.2"/>
    <row r="2641" ht="17.25" customHeight="1" x14ac:dyDescent="0.2"/>
    <row r="2642" ht="17.25" customHeight="1" x14ac:dyDescent="0.2"/>
    <row r="2643" ht="17.25" customHeight="1" x14ac:dyDescent="0.2"/>
    <row r="2644" ht="17.25" customHeight="1" x14ac:dyDescent="0.2"/>
    <row r="2645" ht="17.25" customHeight="1" x14ac:dyDescent="0.2"/>
    <row r="2646" ht="17.25" customHeight="1" x14ac:dyDescent="0.2"/>
    <row r="2647" ht="17.25" customHeight="1" x14ac:dyDescent="0.2"/>
    <row r="2648" ht="17.25" customHeight="1" x14ac:dyDescent="0.2"/>
    <row r="2649" ht="17.25" customHeight="1" x14ac:dyDescent="0.2"/>
    <row r="2650" ht="17.25" customHeight="1" x14ac:dyDescent="0.2"/>
    <row r="2651" ht="17.25" customHeight="1" x14ac:dyDescent="0.2"/>
    <row r="2652" ht="17.25" customHeight="1" x14ac:dyDescent="0.2"/>
    <row r="2653" ht="17.25" customHeight="1" x14ac:dyDescent="0.2"/>
    <row r="2654" ht="17.25" customHeight="1" x14ac:dyDescent="0.2"/>
    <row r="2655" ht="17.25" customHeight="1" x14ac:dyDescent="0.2"/>
    <row r="2656" ht="17.25" customHeight="1" x14ac:dyDescent="0.2"/>
    <row r="2657" ht="17.25" customHeight="1" x14ac:dyDescent="0.2"/>
    <row r="2658" ht="17.25" customHeight="1" x14ac:dyDescent="0.2"/>
    <row r="2659" ht="17.25" customHeight="1" x14ac:dyDescent="0.2"/>
    <row r="2660" ht="17.25" customHeight="1" x14ac:dyDescent="0.2"/>
    <row r="2661" ht="17.25" customHeight="1" x14ac:dyDescent="0.2"/>
    <row r="2662" ht="17.25" customHeight="1" x14ac:dyDescent="0.2"/>
    <row r="2663" ht="17.25" customHeight="1" x14ac:dyDescent="0.2"/>
    <row r="2664" ht="17.25" customHeight="1" x14ac:dyDescent="0.2"/>
    <row r="2665" ht="17.25" customHeight="1" x14ac:dyDescent="0.2"/>
    <row r="2666" ht="17.25" customHeight="1" x14ac:dyDescent="0.2"/>
    <row r="2667" ht="17.25" customHeight="1" x14ac:dyDescent="0.2"/>
    <row r="2668" ht="17.25" customHeight="1" x14ac:dyDescent="0.2"/>
    <row r="2669" ht="17.25" customHeight="1" x14ac:dyDescent="0.2"/>
    <row r="2670" ht="17.25" customHeight="1" x14ac:dyDescent="0.2"/>
    <row r="2671" ht="17.25" customHeight="1" x14ac:dyDescent="0.2"/>
    <row r="2672" ht="17.25" customHeight="1" x14ac:dyDescent="0.2"/>
    <row r="2673" ht="17.25" customHeight="1" x14ac:dyDescent="0.2"/>
    <row r="2674" ht="17.25" customHeight="1" x14ac:dyDescent="0.2"/>
    <row r="2675" ht="17.25" customHeight="1" x14ac:dyDescent="0.2"/>
    <row r="2676" ht="17.25" customHeight="1" x14ac:dyDescent="0.2"/>
    <row r="2677" ht="17.25" customHeight="1" x14ac:dyDescent="0.2"/>
    <row r="2678" ht="17.25" customHeight="1" x14ac:dyDescent="0.2"/>
    <row r="2679" ht="17.25" customHeight="1" x14ac:dyDescent="0.2"/>
    <row r="2680" ht="17.25" customHeight="1" x14ac:dyDescent="0.2"/>
    <row r="2681" ht="17.25" customHeight="1" x14ac:dyDescent="0.2"/>
    <row r="2682" ht="17.25" customHeight="1" x14ac:dyDescent="0.2"/>
    <row r="2683" ht="17.25" customHeight="1" x14ac:dyDescent="0.2"/>
    <row r="2684" ht="17.25" customHeight="1" x14ac:dyDescent="0.2"/>
    <row r="2685" ht="17.25" customHeight="1" x14ac:dyDescent="0.2"/>
    <row r="2686" ht="17.25" customHeight="1" x14ac:dyDescent="0.2"/>
    <row r="2687" ht="17.25" customHeight="1" x14ac:dyDescent="0.2"/>
    <row r="2688" ht="17.25" customHeight="1" x14ac:dyDescent="0.2"/>
    <row r="2689" ht="17.25" customHeight="1" x14ac:dyDescent="0.2"/>
    <row r="2690" ht="17.25" customHeight="1" x14ac:dyDescent="0.2"/>
    <row r="2691" ht="17.25" customHeight="1" x14ac:dyDescent="0.2"/>
    <row r="2692" ht="17.25" customHeight="1" x14ac:dyDescent="0.2"/>
    <row r="2693" ht="17.25" customHeight="1" x14ac:dyDescent="0.2"/>
    <row r="2694" ht="17.25" customHeight="1" x14ac:dyDescent="0.2"/>
    <row r="2695" ht="17.25" customHeight="1" x14ac:dyDescent="0.2"/>
    <row r="2696" ht="17.25" customHeight="1" x14ac:dyDescent="0.2"/>
    <row r="2697" ht="17.25" customHeight="1" x14ac:dyDescent="0.2"/>
    <row r="2698" ht="17.25" customHeight="1" x14ac:dyDescent="0.2"/>
    <row r="2699" ht="17.25" customHeight="1" x14ac:dyDescent="0.2"/>
    <row r="2700" ht="17.25" customHeight="1" x14ac:dyDescent="0.2"/>
    <row r="2701" ht="17.25" customHeight="1" x14ac:dyDescent="0.2"/>
    <row r="2702" ht="17.25" customHeight="1" x14ac:dyDescent="0.2"/>
    <row r="2703" ht="17.25" customHeight="1" x14ac:dyDescent="0.2"/>
    <row r="2704" ht="17.25" customHeight="1" x14ac:dyDescent="0.2"/>
    <row r="2705" ht="17.25" customHeight="1" x14ac:dyDescent="0.2"/>
    <row r="2706" ht="17.25" customHeight="1" x14ac:dyDescent="0.2"/>
    <row r="2707" ht="17.25" customHeight="1" x14ac:dyDescent="0.2"/>
    <row r="2708" ht="17.25" customHeight="1" x14ac:dyDescent="0.2"/>
    <row r="2709" ht="17.25" customHeight="1" x14ac:dyDescent="0.2"/>
    <row r="2710" ht="17.25" customHeight="1" x14ac:dyDescent="0.2"/>
    <row r="2711" ht="17.25" customHeight="1" x14ac:dyDescent="0.2"/>
    <row r="2712" ht="17.25" customHeight="1" x14ac:dyDescent="0.2"/>
    <row r="2713" ht="17.25" customHeight="1" x14ac:dyDescent="0.2"/>
    <row r="2714" ht="17.25" customHeight="1" x14ac:dyDescent="0.2"/>
    <row r="2715" ht="17.25" customHeight="1" x14ac:dyDescent="0.2"/>
    <row r="2716" ht="17.25" customHeight="1" x14ac:dyDescent="0.2"/>
    <row r="2717" ht="17.25" customHeight="1" x14ac:dyDescent="0.2"/>
    <row r="2718" ht="17.25" customHeight="1" x14ac:dyDescent="0.2"/>
    <row r="2719" ht="17.25" customHeight="1" x14ac:dyDescent="0.2"/>
    <row r="2720" ht="17.25" customHeight="1" x14ac:dyDescent="0.2"/>
    <row r="2721" ht="17.25" customHeight="1" x14ac:dyDescent="0.2"/>
    <row r="2722" ht="17.25" customHeight="1" x14ac:dyDescent="0.2"/>
    <row r="2723" ht="17.25" customHeight="1" x14ac:dyDescent="0.2"/>
    <row r="2724" ht="17.25" customHeight="1" x14ac:dyDescent="0.2"/>
    <row r="2725" ht="17.25" customHeight="1" x14ac:dyDescent="0.2"/>
    <row r="2726" ht="17.25" customHeight="1" x14ac:dyDescent="0.2"/>
    <row r="2727" ht="17.25" customHeight="1" x14ac:dyDescent="0.2"/>
    <row r="2728" ht="17.25" customHeight="1" x14ac:dyDescent="0.2"/>
    <row r="2729" ht="17.25" customHeight="1" x14ac:dyDescent="0.2"/>
    <row r="2730" ht="17.25" customHeight="1" x14ac:dyDescent="0.2"/>
    <row r="2731" ht="17.25" customHeight="1" x14ac:dyDescent="0.2"/>
    <row r="2732" ht="17.25" customHeight="1" x14ac:dyDescent="0.2"/>
    <row r="2733" ht="17.25" customHeight="1" x14ac:dyDescent="0.2"/>
    <row r="2734" ht="17.25" customHeight="1" x14ac:dyDescent="0.2"/>
    <row r="2735" ht="17.25" customHeight="1" x14ac:dyDescent="0.2"/>
    <row r="2736" ht="17.25" customHeight="1" x14ac:dyDescent="0.2"/>
    <row r="2737" ht="17.25" customHeight="1" x14ac:dyDescent="0.2"/>
    <row r="2738" ht="17.25" customHeight="1" x14ac:dyDescent="0.2"/>
    <row r="2739" ht="17.25" customHeight="1" x14ac:dyDescent="0.2"/>
    <row r="2740" ht="17.25" customHeight="1" x14ac:dyDescent="0.2"/>
    <row r="2741" ht="17.25" customHeight="1" x14ac:dyDescent="0.2"/>
    <row r="2742" ht="17.25" customHeight="1" x14ac:dyDescent="0.2"/>
    <row r="2743" ht="17.25" customHeight="1" x14ac:dyDescent="0.2"/>
    <row r="2744" ht="17.25" customHeight="1" x14ac:dyDescent="0.2"/>
    <row r="2745" ht="17.25" customHeight="1" x14ac:dyDescent="0.2"/>
    <row r="2746" ht="17.25" customHeight="1" x14ac:dyDescent="0.2"/>
    <row r="2747" ht="17.25" customHeight="1" x14ac:dyDescent="0.2"/>
    <row r="2748" ht="17.25" customHeight="1" x14ac:dyDescent="0.2"/>
    <row r="2749" ht="17.25" customHeight="1" x14ac:dyDescent="0.2"/>
    <row r="2750" ht="17.25" customHeight="1" x14ac:dyDescent="0.2"/>
    <row r="2751" ht="17.25" customHeight="1" x14ac:dyDescent="0.2"/>
    <row r="2752" ht="17.25" customHeight="1" x14ac:dyDescent="0.2"/>
    <row r="2753" ht="17.25" customHeight="1" x14ac:dyDescent="0.2"/>
    <row r="2754" ht="17.25" customHeight="1" x14ac:dyDescent="0.2"/>
    <row r="2755" ht="17.25" customHeight="1" x14ac:dyDescent="0.2"/>
    <row r="2756" ht="17.25" customHeight="1" x14ac:dyDescent="0.2"/>
    <row r="2757" ht="17.25" customHeight="1" x14ac:dyDescent="0.2"/>
    <row r="2758" ht="17.25" customHeight="1" x14ac:dyDescent="0.2"/>
    <row r="2759" ht="17.25" customHeight="1" x14ac:dyDescent="0.2"/>
    <row r="2760" ht="17.25" customHeight="1" x14ac:dyDescent="0.2"/>
    <row r="2761" ht="17.25" customHeight="1" x14ac:dyDescent="0.2"/>
    <row r="2762" ht="17.25" customHeight="1" x14ac:dyDescent="0.2"/>
    <row r="2763" ht="17.25" customHeight="1" x14ac:dyDescent="0.2"/>
    <row r="2764" ht="17.25" customHeight="1" x14ac:dyDescent="0.2"/>
    <row r="2765" ht="17.25" customHeight="1" x14ac:dyDescent="0.2"/>
    <row r="2766" ht="17.25" customHeight="1" x14ac:dyDescent="0.2"/>
    <row r="2767" ht="17.25" customHeight="1" x14ac:dyDescent="0.2"/>
    <row r="2768" ht="17.25" customHeight="1" x14ac:dyDescent="0.2"/>
    <row r="2769" ht="17.25" customHeight="1" x14ac:dyDescent="0.2"/>
    <row r="2770" ht="17.25" customHeight="1" x14ac:dyDescent="0.2"/>
    <row r="2771" ht="17.25" customHeight="1" x14ac:dyDescent="0.2"/>
    <row r="2772" ht="17.25" customHeight="1" x14ac:dyDescent="0.2"/>
    <row r="2773" ht="17.25" customHeight="1" x14ac:dyDescent="0.2"/>
    <row r="2774" ht="17.25" customHeight="1" x14ac:dyDescent="0.2"/>
    <row r="2775" ht="17.25" customHeight="1" x14ac:dyDescent="0.2"/>
    <row r="2776" ht="17.25" customHeight="1" x14ac:dyDescent="0.2"/>
    <row r="2777" ht="17.25" customHeight="1" x14ac:dyDescent="0.2"/>
    <row r="2778" ht="17.25" customHeight="1" x14ac:dyDescent="0.2"/>
    <row r="2779" ht="17.25" customHeight="1" x14ac:dyDescent="0.2"/>
    <row r="2780" ht="17.25" customHeight="1" x14ac:dyDescent="0.2"/>
    <row r="2781" ht="17.25" customHeight="1" x14ac:dyDescent="0.2"/>
    <row r="2782" ht="17.25" customHeight="1" x14ac:dyDescent="0.2"/>
    <row r="2783" ht="17.25" customHeight="1" x14ac:dyDescent="0.2"/>
    <row r="2784" ht="17.25" customHeight="1" x14ac:dyDescent="0.2"/>
    <row r="2785" ht="17.25" customHeight="1" x14ac:dyDescent="0.2"/>
    <row r="2786" ht="17.25" customHeight="1" x14ac:dyDescent="0.2"/>
    <row r="2787" ht="17.25" customHeight="1" x14ac:dyDescent="0.2"/>
    <row r="2788" ht="17.25" customHeight="1" x14ac:dyDescent="0.2"/>
    <row r="2789" ht="17.25" customHeight="1" x14ac:dyDescent="0.2"/>
    <row r="2790" ht="17.25" customHeight="1" x14ac:dyDescent="0.2"/>
    <row r="2791" ht="17.25" customHeight="1" x14ac:dyDescent="0.2"/>
    <row r="2792" ht="17.25" customHeight="1" x14ac:dyDescent="0.2"/>
    <row r="2793" ht="17.25" customHeight="1" x14ac:dyDescent="0.2"/>
    <row r="2794" ht="17.25" customHeight="1" x14ac:dyDescent="0.2"/>
    <row r="2795" ht="17.25" customHeight="1" x14ac:dyDescent="0.2"/>
    <row r="2796" ht="17.25" customHeight="1" x14ac:dyDescent="0.2"/>
    <row r="2797" ht="17.25" customHeight="1" x14ac:dyDescent="0.2"/>
    <row r="2798" ht="17.25" customHeight="1" x14ac:dyDescent="0.2"/>
    <row r="2799" ht="17.25" customHeight="1" x14ac:dyDescent="0.2"/>
    <row r="2800" ht="17.25" customHeight="1" x14ac:dyDescent="0.2"/>
    <row r="2801" ht="17.25" customHeight="1" x14ac:dyDescent="0.2"/>
    <row r="2802" ht="17.25" customHeight="1" x14ac:dyDescent="0.2"/>
    <row r="2803" ht="17.25" customHeight="1" x14ac:dyDescent="0.2"/>
    <row r="2804" ht="17.25" customHeight="1" x14ac:dyDescent="0.2"/>
    <row r="2805" ht="17.25" customHeight="1" x14ac:dyDescent="0.2"/>
    <row r="2806" ht="17.25" customHeight="1" x14ac:dyDescent="0.2"/>
    <row r="2807" ht="17.25" customHeight="1" x14ac:dyDescent="0.2"/>
    <row r="2808" ht="17.25" customHeight="1" x14ac:dyDescent="0.2"/>
    <row r="2809" ht="17.25" customHeight="1" x14ac:dyDescent="0.2"/>
    <row r="2810" ht="17.25" customHeight="1" x14ac:dyDescent="0.2"/>
    <row r="2811" ht="17.25" customHeight="1" x14ac:dyDescent="0.2"/>
    <row r="2812" ht="17.25" customHeight="1" x14ac:dyDescent="0.2"/>
    <row r="2813" ht="17.25" customHeight="1" x14ac:dyDescent="0.2"/>
    <row r="2814" ht="17.25" customHeight="1" x14ac:dyDescent="0.2"/>
    <row r="2815" ht="17.25" customHeight="1" x14ac:dyDescent="0.2"/>
    <row r="2816" ht="17.25" customHeight="1" x14ac:dyDescent="0.2"/>
    <row r="2817" ht="17.25" customHeight="1" x14ac:dyDescent="0.2"/>
    <row r="2818" ht="17.25" customHeight="1" x14ac:dyDescent="0.2"/>
    <row r="2819" ht="17.25" customHeight="1" x14ac:dyDescent="0.2"/>
    <row r="2820" ht="17.25" customHeight="1" x14ac:dyDescent="0.2"/>
    <row r="2821" ht="17.25" customHeight="1" x14ac:dyDescent="0.2"/>
    <row r="2822" ht="17.25" customHeight="1" x14ac:dyDescent="0.2"/>
    <row r="2823" ht="17.25" customHeight="1" x14ac:dyDescent="0.2"/>
    <row r="2824" ht="17.25" customHeight="1" x14ac:dyDescent="0.2"/>
    <row r="2825" ht="17.25" customHeight="1" x14ac:dyDescent="0.2"/>
    <row r="2826" ht="17.25" customHeight="1" x14ac:dyDescent="0.2"/>
    <row r="2827" ht="17.25" customHeight="1" x14ac:dyDescent="0.2"/>
    <row r="2828" ht="17.25" customHeight="1" x14ac:dyDescent="0.2"/>
    <row r="2829" ht="17.25" customHeight="1" x14ac:dyDescent="0.2"/>
    <row r="2830" ht="17.25" customHeight="1" x14ac:dyDescent="0.2"/>
    <row r="2831" ht="17.25" customHeight="1" x14ac:dyDescent="0.2"/>
    <row r="2832" ht="17.25" customHeight="1" x14ac:dyDescent="0.2"/>
    <row r="2833" ht="17.25" customHeight="1" x14ac:dyDescent="0.2"/>
    <row r="2834" ht="17.25" customHeight="1" x14ac:dyDescent="0.2"/>
    <row r="2835" ht="17.25" customHeight="1" x14ac:dyDescent="0.2"/>
    <row r="2836" ht="17.25" customHeight="1" x14ac:dyDescent="0.2"/>
    <row r="2837" ht="17.25" customHeight="1" x14ac:dyDescent="0.2"/>
    <row r="2838" ht="17.25" customHeight="1" x14ac:dyDescent="0.2"/>
    <row r="2839" ht="17.25" customHeight="1" x14ac:dyDescent="0.2"/>
    <row r="2840" ht="17.25" customHeight="1" x14ac:dyDescent="0.2"/>
    <row r="2841" ht="17.25" customHeight="1" x14ac:dyDescent="0.2"/>
    <row r="2842" ht="17.25" customHeight="1" x14ac:dyDescent="0.2"/>
    <row r="2843" ht="17.25" customHeight="1" x14ac:dyDescent="0.2"/>
    <row r="2844" ht="17.25" customHeight="1" x14ac:dyDescent="0.2"/>
    <row r="2845" ht="17.25" customHeight="1" x14ac:dyDescent="0.2"/>
    <row r="2846" ht="17.25" customHeight="1" x14ac:dyDescent="0.2"/>
    <row r="2847" ht="17.25" customHeight="1" x14ac:dyDescent="0.2"/>
    <row r="2848" ht="17.25" customHeight="1" x14ac:dyDescent="0.2"/>
    <row r="2849" ht="17.25" customHeight="1" x14ac:dyDescent="0.2"/>
    <row r="2850" ht="17.25" customHeight="1" x14ac:dyDescent="0.2"/>
    <row r="2851" ht="17.25" customHeight="1" x14ac:dyDescent="0.2"/>
    <row r="2852" ht="17.25" customHeight="1" x14ac:dyDescent="0.2"/>
    <row r="2853" ht="17.25" customHeight="1" x14ac:dyDescent="0.2"/>
    <row r="2854" ht="17.25" customHeight="1" x14ac:dyDescent="0.2"/>
    <row r="2855" ht="17.25" customHeight="1" x14ac:dyDescent="0.2"/>
    <row r="2856" ht="17.25" customHeight="1" x14ac:dyDescent="0.2"/>
    <row r="2857" ht="17.25" customHeight="1" x14ac:dyDescent="0.2"/>
    <row r="2858" ht="17.25" customHeight="1" x14ac:dyDescent="0.2"/>
    <row r="2859" ht="17.25" customHeight="1" x14ac:dyDescent="0.2"/>
    <row r="2860" ht="17.25" customHeight="1" x14ac:dyDescent="0.2"/>
    <row r="2861" ht="17.25" customHeight="1" x14ac:dyDescent="0.2"/>
    <row r="2862" ht="17.25" customHeight="1" x14ac:dyDescent="0.2"/>
    <row r="2863" ht="17.25" customHeight="1" x14ac:dyDescent="0.2"/>
    <row r="2864" ht="17.25" customHeight="1" x14ac:dyDescent="0.2"/>
    <row r="2865" ht="17.25" customHeight="1" x14ac:dyDescent="0.2"/>
    <row r="2866" ht="17.25" customHeight="1" x14ac:dyDescent="0.2"/>
    <row r="2867" ht="17.25" customHeight="1" x14ac:dyDescent="0.2"/>
    <row r="2868" ht="17.25" customHeight="1" x14ac:dyDescent="0.2"/>
    <row r="2869" ht="17.25" customHeight="1" x14ac:dyDescent="0.2"/>
    <row r="2870" ht="17.25" customHeight="1" x14ac:dyDescent="0.2"/>
    <row r="2871" ht="17.25" customHeight="1" x14ac:dyDescent="0.2"/>
    <row r="2872" ht="17.25" customHeight="1" x14ac:dyDescent="0.2"/>
    <row r="2873" ht="17.25" customHeight="1" x14ac:dyDescent="0.2"/>
    <row r="2874" ht="17.25" customHeight="1" x14ac:dyDescent="0.2"/>
    <row r="2875" ht="17.25" customHeight="1" x14ac:dyDescent="0.2"/>
    <row r="2876" ht="17.25" customHeight="1" x14ac:dyDescent="0.2"/>
    <row r="2877" ht="17.25" customHeight="1" x14ac:dyDescent="0.2"/>
    <row r="2878" ht="17.25" customHeight="1" x14ac:dyDescent="0.2"/>
    <row r="2879" ht="17.25" customHeight="1" x14ac:dyDescent="0.2"/>
    <row r="2880" ht="17.25" customHeight="1" x14ac:dyDescent="0.2"/>
    <row r="2881" ht="17.25" customHeight="1" x14ac:dyDescent="0.2"/>
    <row r="2882" ht="17.25" customHeight="1" x14ac:dyDescent="0.2"/>
    <row r="2883" ht="17.25" customHeight="1" x14ac:dyDescent="0.2"/>
    <row r="2884" ht="17.25" customHeight="1" x14ac:dyDescent="0.2"/>
    <row r="2885" ht="17.25" customHeight="1" x14ac:dyDescent="0.2"/>
    <row r="2886" ht="17.25" customHeight="1" x14ac:dyDescent="0.2"/>
    <row r="2887" ht="17.25" customHeight="1" x14ac:dyDescent="0.2"/>
    <row r="2888" ht="17.25" customHeight="1" x14ac:dyDescent="0.2"/>
    <row r="2889" ht="17.25" customHeight="1" x14ac:dyDescent="0.2"/>
    <row r="2890" ht="17.25" customHeight="1" x14ac:dyDescent="0.2"/>
    <row r="2891" ht="17.25" customHeight="1" x14ac:dyDescent="0.2"/>
    <row r="2892" ht="17.25" customHeight="1" x14ac:dyDescent="0.2"/>
    <row r="2893" ht="17.25" customHeight="1" x14ac:dyDescent="0.2"/>
    <row r="2894" ht="17.25" customHeight="1" x14ac:dyDescent="0.2"/>
    <row r="2895" ht="17.25" customHeight="1" x14ac:dyDescent="0.2"/>
    <row r="2896" ht="17.25" customHeight="1" x14ac:dyDescent="0.2"/>
    <row r="2897" ht="17.25" customHeight="1" x14ac:dyDescent="0.2"/>
    <row r="2898" ht="17.25" customHeight="1" x14ac:dyDescent="0.2"/>
    <row r="2899" ht="17.25" customHeight="1" x14ac:dyDescent="0.2"/>
    <row r="2900" ht="17.25" customHeight="1" x14ac:dyDescent="0.2"/>
    <row r="2901" ht="17.25" customHeight="1" x14ac:dyDescent="0.2"/>
    <row r="2902" ht="17.25" customHeight="1" x14ac:dyDescent="0.2"/>
    <row r="2903" ht="17.25" customHeight="1" x14ac:dyDescent="0.2"/>
    <row r="2904" ht="17.25" customHeight="1" x14ac:dyDescent="0.2"/>
    <row r="2905" ht="17.25" customHeight="1" x14ac:dyDescent="0.2"/>
    <row r="2906" ht="17.25" customHeight="1" x14ac:dyDescent="0.2"/>
    <row r="2907" ht="17.25" customHeight="1" x14ac:dyDescent="0.2"/>
    <row r="2908" ht="17.25" customHeight="1" x14ac:dyDescent="0.2"/>
    <row r="2909" ht="17.25" customHeight="1" x14ac:dyDescent="0.2"/>
    <row r="2910" ht="17.25" customHeight="1" x14ac:dyDescent="0.2"/>
    <row r="2911" ht="17.25" customHeight="1" x14ac:dyDescent="0.2"/>
    <row r="2912" ht="17.25" customHeight="1" x14ac:dyDescent="0.2"/>
    <row r="2913" ht="17.25" customHeight="1" x14ac:dyDescent="0.2"/>
    <row r="2914" ht="17.25" customHeight="1" x14ac:dyDescent="0.2"/>
    <row r="2915" ht="17.25" customHeight="1" x14ac:dyDescent="0.2"/>
    <row r="2916" ht="17.25" customHeight="1" x14ac:dyDescent="0.2"/>
    <row r="2917" ht="17.25" customHeight="1" x14ac:dyDescent="0.2"/>
    <row r="2918" ht="17.25" customHeight="1" x14ac:dyDescent="0.2"/>
    <row r="2919" ht="17.25" customHeight="1" x14ac:dyDescent="0.2"/>
    <row r="2920" ht="17.25" customHeight="1" x14ac:dyDescent="0.2"/>
    <row r="2921" ht="17.25" customHeight="1" x14ac:dyDescent="0.2"/>
    <row r="2922" ht="17.25" customHeight="1" x14ac:dyDescent="0.2"/>
    <row r="2923" ht="17.25" customHeight="1" x14ac:dyDescent="0.2"/>
    <row r="2924" ht="17.25" customHeight="1" x14ac:dyDescent="0.2"/>
    <row r="2925" ht="17.25" customHeight="1" x14ac:dyDescent="0.2"/>
    <row r="2926" ht="17.25" customHeight="1" x14ac:dyDescent="0.2"/>
    <row r="2927" ht="17.25" customHeight="1" x14ac:dyDescent="0.2"/>
    <row r="2928" ht="17.25" customHeight="1" x14ac:dyDescent="0.2"/>
    <row r="2929" ht="17.25" customHeight="1" x14ac:dyDescent="0.2"/>
    <row r="2930" ht="17.25" customHeight="1" x14ac:dyDescent="0.2"/>
    <row r="2931" ht="17.25" customHeight="1" x14ac:dyDescent="0.2"/>
    <row r="2932" ht="17.25" customHeight="1" x14ac:dyDescent="0.2"/>
    <row r="2933" ht="17.25" customHeight="1" x14ac:dyDescent="0.2"/>
    <row r="2934" ht="17.25" customHeight="1" x14ac:dyDescent="0.2"/>
    <row r="2935" ht="17.25" customHeight="1" x14ac:dyDescent="0.2"/>
    <row r="2936" ht="17.25" customHeight="1" x14ac:dyDescent="0.2"/>
    <row r="2937" ht="17.25" customHeight="1" x14ac:dyDescent="0.2"/>
    <row r="2938" ht="17.25" customHeight="1" x14ac:dyDescent="0.2"/>
    <row r="2939" ht="17.25" customHeight="1" x14ac:dyDescent="0.2"/>
    <row r="2940" ht="17.25" customHeight="1" x14ac:dyDescent="0.2"/>
    <row r="2941" ht="17.25" customHeight="1" x14ac:dyDescent="0.2"/>
    <row r="2942" ht="17.25" customHeight="1" x14ac:dyDescent="0.2"/>
    <row r="2943" ht="17.25" customHeight="1" x14ac:dyDescent="0.2"/>
    <row r="2944" ht="17.25" customHeight="1" x14ac:dyDescent="0.2"/>
    <row r="2945" ht="17.25" customHeight="1" x14ac:dyDescent="0.2"/>
    <row r="2946" ht="17.25" customHeight="1" x14ac:dyDescent="0.2"/>
    <row r="2947" ht="17.25" customHeight="1" x14ac:dyDescent="0.2"/>
    <row r="2948" ht="17.25" customHeight="1" x14ac:dyDescent="0.2"/>
    <row r="2949" ht="17.25" customHeight="1" x14ac:dyDescent="0.2"/>
    <row r="2950" ht="17.25" customHeight="1" x14ac:dyDescent="0.2"/>
    <row r="2951" ht="17.25" customHeight="1" x14ac:dyDescent="0.2"/>
    <row r="2952" ht="17.25" customHeight="1" x14ac:dyDescent="0.2"/>
    <row r="2953" ht="17.25" customHeight="1" x14ac:dyDescent="0.2"/>
    <row r="2954" ht="17.25" customHeight="1" x14ac:dyDescent="0.2"/>
    <row r="2955" ht="17.25" customHeight="1" x14ac:dyDescent="0.2"/>
    <row r="2956" ht="17.25" customHeight="1" x14ac:dyDescent="0.2"/>
    <row r="2957" ht="17.25" customHeight="1" x14ac:dyDescent="0.2"/>
    <row r="2958" ht="17.25" customHeight="1" x14ac:dyDescent="0.2"/>
    <row r="2959" ht="17.25" customHeight="1" x14ac:dyDescent="0.2"/>
    <row r="2960" ht="17.25" customHeight="1" x14ac:dyDescent="0.2"/>
    <row r="2961" ht="17.25" customHeight="1" x14ac:dyDescent="0.2"/>
    <row r="2962" ht="17.25" customHeight="1" x14ac:dyDescent="0.2"/>
    <row r="2963" ht="17.25" customHeight="1" x14ac:dyDescent="0.2"/>
    <row r="2964" ht="17.25" customHeight="1" x14ac:dyDescent="0.2"/>
    <row r="2965" ht="17.25" customHeight="1" x14ac:dyDescent="0.2"/>
    <row r="2966" ht="17.25" customHeight="1" x14ac:dyDescent="0.2"/>
    <row r="2967" ht="17.25" customHeight="1" x14ac:dyDescent="0.2"/>
    <row r="2968" ht="17.25" customHeight="1" x14ac:dyDescent="0.2"/>
    <row r="2969" ht="17.25" customHeight="1" x14ac:dyDescent="0.2"/>
    <row r="2970" ht="17.25" customHeight="1" x14ac:dyDescent="0.2"/>
    <row r="2971" ht="17.25" customHeight="1" x14ac:dyDescent="0.2"/>
    <row r="2972" ht="17.25" customHeight="1" x14ac:dyDescent="0.2"/>
    <row r="2973" ht="17.25" customHeight="1" x14ac:dyDescent="0.2"/>
    <row r="2974" ht="17.25" customHeight="1" x14ac:dyDescent="0.2"/>
    <row r="2975" ht="17.25" customHeight="1" x14ac:dyDescent="0.2"/>
    <row r="2976" ht="17.25" customHeight="1" x14ac:dyDescent="0.2"/>
    <row r="2977" ht="17.25" customHeight="1" x14ac:dyDescent="0.2"/>
    <row r="2978" ht="17.25" customHeight="1" x14ac:dyDescent="0.2"/>
    <row r="2979" ht="17.25" customHeight="1" x14ac:dyDescent="0.2"/>
    <row r="2980" ht="17.25" customHeight="1" x14ac:dyDescent="0.2"/>
    <row r="2981" ht="17.25" customHeight="1" x14ac:dyDescent="0.2"/>
    <row r="2982" ht="17.25" customHeight="1" x14ac:dyDescent="0.2"/>
    <row r="2983" ht="17.25" customHeight="1" x14ac:dyDescent="0.2"/>
    <row r="2984" ht="17.25" customHeight="1" x14ac:dyDescent="0.2"/>
    <row r="2985" ht="17.25" customHeight="1" x14ac:dyDescent="0.2"/>
    <row r="2986" ht="17.25" customHeight="1" x14ac:dyDescent="0.2"/>
    <row r="2987" ht="17.25" customHeight="1" x14ac:dyDescent="0.2"/>
    <row r="2988" ht="17.25" customHeight="1" x14ac:dyDescent="0.2"/>
    <row r="2989" ht="17.25" customHeight="1" x14ac:dyDescent="0.2"/>
    <row r="2990" ht="17.25" customHeight="1" x14ac:dyDescent="0.2"/>
    <row r="2991" ht="17.25" customHeight="1" x14ac:dyDescent="0.2"/>
    <row r="2992" ht="17.25" customHeight="1" x14ac:dyDescent="0.2"/>
    <row r="2993" ht="17.25" customHeight="1" x14ac:dyDescent="0.2"/>
    <row r="2994" ht="17.25" customHeight="1" x14ac:dyDescent="0.2"/>
    <row r="2995" ht="17.25" customHeight="1" x14ac:dyDescent="0.2"/>
    <row r="2996" ht="17.25" customHeight="1" x14ac:dyDescent="0.2"/>
    <row r="2997" ht="17.25" customHeight="1" x14ac:dyDescent="0.2"/>
    <row r="2998" ht="17.25" customHeight="1" x14ac:dyDescent="0.2"/>
    <row r="2999" ht="17.25" customHeight="1" x14ac:dyDescent="0.2"/>
    <row r="3000" ht="17.25" customHeight="1" x14ac:dyDescent="0.2"/>
    <row r="3001" ht="17.25" customHeight="1" x14ac:dyDescent="0.2"/>
    <row r="3002" ht="17.25" customHeight="1" x14ac:dyDescent="0.2"/>
    <row r="3003" ht="17.25" customHeight="1" x14ac:dyDescent="0.2"/>
    <row r="3004" ht="17.25" customHeight="1" x14ac:dyDescent="0.2"/>
    <row r="3005" ht="17.25" customHeight="1" x14ac:dyDescent="0.2"/>
    <row r="3006" ht="17.25" customHeight="1" x14ac:dyDescent="0.2"/>
    <row r="3007" ht="17.25" customHeight="1" x14ac:dyDescent="0.2"/>
    <row r="3008" ht="17.25" customHeight="1" x14ac:dyDescent="0.2"/>
    <row r="3009" ht="17.25" customHeight="1" x14ac:dyDescent="0.2"/>
    <row r="3010" ht="17.25" customHeight="1" x14ac:dyDescent="0.2"/>
    <row r="3011" ht="17.25" customHeight="1" x14ac:dyDescent="0.2"/>
    <row r="3012" ht="17.25" customHeight="1" x14ac:dyDescent="0.2"/>
    <row r="3013" ht="17.25" customHeight="1" x14ac:dyDescent="0.2"/>
    <row r="3014" ht="17.25" customHeight="1" x14ac:dyDescent="0.2"/>
    <row r="3015" ht="17.25" customHeight="1" x14ac:dyDescent="0.2"/>
    <row r="3016" ht="17.25" customHeight="1" x14ac:dyDescent="0.2"/>
    <row r="3017" ht="17.25" customHeight="1" x14ac:dyDescent="0.2"/>
    <row r="3018" ht="17.25" customHeight="1" x14ac:dyDescent="0.2"/>
    <row r="3019" ht="17.25" customHeight="1" x14ac:dyDescent="0.2"/>
    <row r="3020" ht="17.25" customHeight="1" x14ac:dyDescent="0.2"/>
    <row r="3021" ht="17.25" customHeight="1" x14ac:dyDescent="0.2"/>
    <row r="3022" ht="17.25" customHeight="1" x14ac:dyDescent="0.2"/>
    <row r="3023" ht="17.25" customHeight="1" x14ac:dyDescent="0.2"/>
    <row r="3024" ht="17.25" customHeight="1" x14ac:dyDescent="0.2"/>
    <row r="3025" ht="17.25" customHeight="1" x14ac:dyDescent="0.2"/>
    <row r="3026" ht="17.25" customHeight="1" x14ac:dyDescent="0.2"/>
    <row r="3027" ht="17.25" customHeight="1" x14ac:dyDescent="0.2"/>
    <row r="3028" ht="17.25" customHeight="1" x14ac:dyDescent="0.2"/>
    <row r="3029" ht="17.25" customHeight="1" x14ac:dyDescent="0.2"/>
    <row r="3030" ht="17.25" customHeight="1" x14ac:dyDescent="0.2"/>
    <row r="3031" ht="17.25" customHeight="1" x14ac:dyDescent="0.2"/>
    <row r="3032" ht="17.25" customHeight="1" x14ac:dyDescent="0.2"/>
    <row r="3033" ht="17.25" customHeight="1" x14ac:dyDescent="0.2"/>
    <row r="3034" ht="17.25" customHeight="1" x14ac:dyDescent="0.2"/>
    <row r="3035" ht="17.25" customHeight="1" x14ac:dyDescent="0.2"/>
    <row r="3036" ht="17.25" customHeight="1" x14ac:dyDescent="0.2"/>
    <row r="3037" ht="17.25" customHeight="1" x14ac:dyDescent="0.2"/>
    <row r="3038" ht="17.25" customHeight="1" x14ac:dyDescent="0.2"/>
    <row r="3039" ht="17.25" customHeight="1" x14ac:dyDescent="0.2"/>
    <row r="3040" ht="17.25" customHeight="1" x14ac:dyDescent="0.2"/>
    <row r="3041" ht="17.25" customHeight="1" x14ac:dyDescent="0.2"/>
    <row r="3042" ht="17.25" customHeight="1" x14ac:dyDescent="0.2"/>
    <row r="3043" ht="17.25" customHeight="1" x14ac:dyDescent="0.2"/>
    <row r="3044" ht="17.25" customHeight="1" x14ac:dyDescent="0.2"/>
    <row r="3045" ht="17.25" customHeight="1" x14ac:dyDescent="0.2"/>
    <row r="3046" ht="17.25" customHeight="1" x14ac:dyDescent="0.2"/>
    <row r="3047" ht="17.25" customHeight="1" x14ac:dyDescent="0.2"/>
    <row r="3048" ht="17.25" customHeight="1" x14ac:dyDescent="0.2"/>
    <row r="3049" ht="17.25" customHeight="1" x14ac:dyDescent="0.2"/>
    <row r="3050" ht="17.25" customHeight="1" x14ac:dyDescent="0.2"/>
    <row r="3051" ht="17.25" customHeight="1" x14ac:dyDescent="0.2"/>
    <row r="3052" ht="17.25" customHeight="1" x14ac:dyDescent="0.2"/>
    <row r="3053" ht="17.25" customHeight="1" x14ac:dyDescent="0.2"/>
    <row r="3054" ht="17.25" customHeight="1" x14ac:dyDescent="0.2"/>
    <row r="3055" ht="17.25" customHeight="1" x14ac:dyDescent="0.2"/>
    <row r="3056" ht="17.25" customHeight="1" x14ac:dyDescent="0.2"/>
    <row r="3057" ht="17.25" customHeight="1" x14ac:dyDescent="0.2"/>
    <row r="3058" ht="17.25" customHeight="1" x14ac:dyDescent="0.2"/>
    <row r="3059" ht="17.25" customHeight="1" x14ac:dyDescent="0.2"/>
    <row r="3060" ht="17.25" customHeight="1" x14ac:dyDescent="0.2"/>
    <row r="3061" ht="17.25" customHeight="1" x14ac:dyDescent="0.2"/>
    <row r="3062" ht="17.25" customHeight="1" x14ac:dyDescent="0.2"/>
    <row r="3063" ht="17.25" customHeight="1" x14ac:dyDescent="0.2"/>
    <row r="3064" ht="17.25" customHeight="1" x14ac:dyDescent="0.2"/>
    <row r="3065" ht="17.25" customHeight="1" x14ac:dyDescent="0.2"/>
    <row r="3066" ht="17.25" customHeight="1" x14ac:dyDescent="0.2"/>
    <row r="3067" ht="17.25" customHeight="1" x14ac:dyDescent="0.2"/>
    <row r="3068" ht="17.25" customHeight="1" x14ac:dyDescent="0.2"/>
    <row r="3069" ht="17.25" customHeight="1" x14ac:dyDescent="0.2"/>
    <row r="3070" ht="17.25" customHeight="1" x14ac:dyDescent="0.2"/>
    <row r="3071" ht="17.25" customHeight="1" x14ac:dyDescent="0.2"/>
    <row r="3072" ht="17.25" customHeight="1" x14ac:dyDescent="0.2"/>
    <row r="3073" ht="17.25" customHeight="1" x14ac:dyDescent="0.2"/>
    <row r="3074" ht="17.25" customHeight="1" x14ac:dyDescent="0.2"/>
    <row r="3075" ht="17.25" customHeight="1" x14ac:dyDescent="0.2"/>
    <row r="3076" ht="17.25" customHeight="1" x14ac:dyDescent="0.2"/>
    <row r="3077" ht="17.25" customHeight="1" x14ac:dyDescent="0.2"/>
    <row r="3078" ht="17.25" customHeight="1" x14ac:dyDescent="0.2"/>
    <row r="3079" ht="17.25" customHeight="1" x14ac:dyDescent="0.2"/>
    <row r="3080" ht="17.25" customHeight="1" x14ac:dyDescent="0.2"/>
    <row r="3081" ht="17.25" customHeight="1" x14ac:dyDescent="0.2"/>
    <row r="3082" ht="17.25" customHeight="1" x14ac:dyDescent="0.2"/>
    <row r="3083" ht="17.25" customHeight="1" x14ac:dyDescent="0.2"/>
    <row r="3084" ht="17.25" customHeight="1" x14ac:dyDescent="0.2"/>
    <row r="3085" ht="17.25" customHeight="1" x14ac:dyDescent="0.2"/>
    <row r="3086" ht="17.25" customHeight="1" x14ac:dyDescent="0.2"/>
    <row r="3087" ht="17.25" customHeight="1" x14ac:dyDescent="0.2"/>
    <row r="3088" ht="17.25" customHeight="1" x14ac:dyDescent="0.2"/>
    <row r="3089" ht="17.25" customHeight="1" x14ac:dyDescent="0.2"/>
    <row r="3090" ht="17.25" customHeight="1" x14ac:dyDescent="0.2"/>
    <row r="3091" ht="17.25" customHeight="1" x14ac:dyDescent="0.2"/>
    <row r="3092" ht="17.25" customHeight="1" x14ac:dyDescent="0.2"/>
    <row r="3093" ht="17.25" customHeight="1" x14ac:dyDescent="0.2"/>
    <row r="3094" ht="17.25" customHeight="1" x14ac:dyDescent="0.2"/>
    <row r="3095" ht="17.25" customHeight="1" x14ac:dyDescent="0.2"/>
    <row r="3096" ht="17.25" customHeight="1" x14ac:dyDescent="0.2"/>
    <row r="3097" ht="17.25" customHeight="1" x14ac:dyDescent="0.2"/>
    <row r="3098" ht="17.25" customHeight="1" x14ac:dyDescent="0.2"/>
    <row r="3099" ht="17.25" customHeight="1" x14ac:dyDescent="0.2"/>
    <row r="3100" ht="17.25" customHeight="1" x14ac:dyDescent="0.2"/>
    <row r="3101" ht="17.25" customHeight="1" x14ac:dyDescent="0.2"/>
    <row r="3102" ht="17.25" customHeight="1" x14ac:dyDescent="0.2"/>
    <row r="3103" ht="17.25" customHeight="1" x14ac:dyDescent="0.2"/>
    <row r="3104" ht="17.25" customHeight="1" x14ac:dyDescent="0.2"/>
    <row r="3105" ht="17.25" customHeight="1" x14ac:dyDescent="0.2"/>
    <row r="3106" ht="17.25" customHeight="1" x14ac:dyDescent="0.2"/>
    <row r="3107" ht="17.25" customHeight="1" x14ac:dyDescent="0.2"/>
    <row r="3108" ht="17.25" customHeight="1" x14ac:dyDescent="0.2"/>
    <row r="3109" ht="17.25" customHeight="1" x14ac:dyDescent="0.2"/>
    <row r="3110" ht="17.25" customHeight="1" x14ac:dyDescent="0.2"/>
    <row r="3111" ht="17.25" customHeight="1" x14ac:dyDescent="0.2"/>
    <row r="3112" ht="17.25" customHeight="1" x14ac:dyDescent="0.2"/>
    <row r="3113" ht="17.25" customHeight="1" x14ac:dyDescent="0.2"/>
  </sheetData>
  <mergeCells count="1">
    <mergeCell ref="A2:M2"/>
  </mergeCells>
  <pageMargins left="0.51181102362204722" right="0.51181102362204722" top="0.47244094488188981" bottom="0.35433070866141736" header="0.19685039370078741" footer="0.19685039370078741"/>
  <pageSetup paperSize="9" scale="51" fitToHeight="0" orientation="landscape" r:id="rId1"/>
  <headerFooter>
    <oddHeader>&amp;LUpravno vijeće
21.12.2023.&amp;CPlan nabave materijala, energije i usluga za 2024. godinu &amp;R37. sjednica
Točka 4.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5C8F-265F-4FE6-B78E-F02B92C19AEE}">
  <sheetPr>
    <pageSetUpPr fitToPage="1"/>
  </sheetPr>
  <dimension ref="A1:N44"/>
  <sheetViews>
    <sheetView topLeftCell="A35" workbookViewId="0">
      <selection activeCell="J11" sqref="J11"/>
    </sheetView>
  </sheetViews>
  <sheetFormatPr defaultRowHeight="12.75" x14ac:dyDescent="0.2"/>
  <cols>
    <col min="1" max="5" width="15.7109375" style="133" customWidth="1"/>
    <col min="6" max="6" width="20.7109375" style="133" customWidth="1"/>
    <col min="7" max="7" width="15.7109375" style="133" customWidth="1"/>
    <col min="8" max="8" width="60.7109375" style="142" customWidth="1"/>
    <col min="9" max="11" width="15.7109375" style="169" customWidth="1"/>
    <col min="12" max="12" width="15.7109375" style="18" customWidth="1"/>
    <col min="13" max="13" width="25.7109375" style="18" customWidth="1"/>
    <col min="14" max="16384" width="9.140625" style="18"/>
  </cols>
  <sheetData>
    <row r="1" spans="1:14" s="128" customFormat="1" ht="15" customHeight="1" thickBot="1" x14ac:dyDescent="0.25">
      <c r="A1" s="131"/>
      <c r="B1" s="130"/>
      <c r="C1" s="131"/>
      <c r="D1" s="131"/>
      <c r="E1" s="132"/>
      <c r="F1" s="131"/>
      <c r="G1" s="131"/>
      <c r="H1" s="139"/>
      <c r="I1" s="135">
        <f>I3-I43</f>
        <v>0</v>
      </c>
      <c r="J1" s="135">
        <f t="shared" ref="J1:K1" si="0">J3-J43</f>
        <v>0</v>
      </c>
      <c r="K1" s="135">
        <f t="shared" si="0"/>
        <v>0</v>
      </c>
      <c r="L1" s="129"/>
      <c r="M1" s="130"/>
      <c r="N1" s="140"/>
    </row>
    <row r="2" spans="1:14" ht="24.95" customHeight="1" thickTop="1" thickBot="1" x14ac:dyDescent="0.25">
      <c r="A2" s="189" t="s">
        <v>437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143"/>
    </row>
    <row r="3" spans="1:14" s="128" customFormat="1" ht="15" customHeight="1" thickTop="1" thickBot="1" x14ac:dyDescent="0.25">
      <c r="A3" s="131"/>
      <c r="B3" s="130"/>
      <c r="C3" s="131"/>
      <c r="D3" s="131"/>
      <c r="E3" s="132"/>
      <c r="F3" s="131"/>
      <c r="G3" s="131"/>
      <c r="H3" s="141"/>
      <c r="I3" s="135">
        <f>SUM(I6:I8)+SUM(I10:I15)+SUM(I17:I20)+SUM(I22:I41)+I42</f>
        <v>1879600</v>
      </c>
      <c r="J3" s="135">
        <f t="shared" ref="J3:K3" si="1">SUM(J6:J8)+SUM(J10:J15)+SUM(J17:J20)+SUM(J22:J41)+J42</f>
        <v>2349500</v>
      </c>
      <c r="K3" s="135">
        <f t="shared" si="1"/>
        <v>774443</v>
      </c>
      <c r="L3" s="129"/>
      <c r="M3" s="130"/>
      <c r="N3" s="140"/>
    </row>
    <row r="4" spans="1:14" s="133" customFormat="1" ht="69.95" customHeight="1" thickTop="1" thickBot="1" x14ac:dyDescent="0.3">
      <c r="A4" s="22" t="s">
        <v>215</v>
      </c>
      <c r="B4" s="23" t="s">
        <v>1</v>
      </c>
      <c r="C4" s="23" t="s">
        <v>2</v>
      </c>
      <c r="D4" s="23" t="s">
        <v>3</v>
      </c>
      <c r="E4" s="24" t="s">
        <v>4</v>
      </c>
      <c r="F4" s="23" t="s">
        <v>404</v>
      </c>
      <c r="G4" s="23" t="s">
        <v>405</v>
      </c>
      <c r="H4" s="25" t="s">
        <v>5</v>
      </c>
      <c r="I4" s="26" t="s">
        <v>359</v>
      </c>
      <c r="J4" s="26" t="s">
        <v>406</v>
      </c>
      <c r="K4" s="26" t="s">
        <v>383</v>
      </c>
      <c r="L4" s="26" t="s">
        <v>208</v>
      </c>
      <c r="M4" s="27" t="s">
        <v>209</v>
      </c>
      <c r="N4" s="144"/>
    </row>
    <row r="5" spans="1:14" s="57" customFormat="1" ht="35.1" customHeight="1" thickTop="1" x14ac:dyDescent="0.2">
      <c r="A5" s="145" t="s">
        <v>412</v>
      </c>
      <c r="B5" s="146">
        <v>33793000</v>
      </c>
      <c r="C5" s="146" t="s">
        <v>8</v>
      </c>
      <c r="D5" s="146" t="s">
        <v>131</v>
      </c>
      <c r="E5" s="147"/>
      <c r="F5" s="146" t="s">
        <v>413</v>
      </c>
      <c r="G5" s="148">
        <v>3222110</v>
      </c>
      <c r="H5" s="149" t="s">
        <v>68</v>
      </c>
      <c r="I5" s="150">
        <f>SUM(I6:I8)</f>
        <v>61700</v>
      </c>
      <c r="J5" s="150">
        <f t="shared" ref="J5:K5" si="2">SUM(J6:J8)</f>
        <v>77125</v>
      </c>
      <c r="K5" s="150">
        <f t="shared" si="2"/>
        <v>30850</v>
      </c>
      <c r="L5" s="151" t="s">
        <v>212</v>
      </c>
      <c r="M5" s="152"/>
      <c r="N5" s="153"/>
    </row>
    <row r="6" spans="1:14" ht="35.1" customHeight="1" x14ac:dyDescent="0.2">
      <c r="A6" s="154"/>
      <c r="B6" s="155"/>
      <c r="C6" s="155"/>
      <c r="D6" s="155"/>
      <c r="E6" s="155"/>
      <c r="F6" s="155"/>
      <c r="G6" s="156"/>
      <c r="H6" s="157" t="s">
        <v>69</v>
      </c>
      <c r="I6" s="158">
        <v>4650</v>
      </c>
      <c r="J6" s="158">
        <f>I6*1.25</f>
        <v>5812.5</v>
      </c>
      <c r="K6" s="158">
        <f>I6/2</f>
        <v>2325</v>
      </c>
      <c r="L6" s="159"/>
      <c r="M6" s="160"/>
      <c r="N6" s="143"/>
    </row>
    <row r="7" spans="1:14" ht="35.1" customHeight="1" x14ac:dyDescent="0.2">
      <c r="A7" s="154"/>
      <c r="B7" s="155"/>
      <c r="C7" s="155"/>
      <c r="D7" s="155"/>
      <c r="E7" s="155"/>
      <c r="F7" s="155"/>
      <c r="G7" s="156"/>
      <c r="H7" s="157" t="s">
        <v>70</v>
      </c>
      <c r="I7" s="158">
        <v>4650</v>
      </c>
      <c r="J7" s="158">
        <f t="shared" ref="J7:J8" si="3">I7*1.25</f>
        <v>5812.5</v>
      </c>
      <c r="K7" s="158">
        <f t="shared" ref="K7:K8" si="4">I7/2</f>
        <v>2325</v>
      </c>
      <c r="L7" s="159"/>
      <c r="M7" s="160"/>
      <c r="N7" s="143"/>
    </row>
    <row r="8" spans="1:14" ht="35.1" customHeight="1" x14ac:dyDescent="0.2">
      <c r="A8" s="154"/>
      <c r="B8" s="155"/>
      <c r="C8" s="155"/>
      <c r="D8" s="155"/>
      <c r="E8" s="155"/>
      <c r="F8" s="156"/>
      <c r="G8" s="156"/>
      <c r="H8" s="157" t="s">
        <v>71</v>
      </c>
      <c r="I8" s="158">
        <v>52400</v>
      </c>
      <c r="J8" s="158">
        <f t="shared" si="3"/>
        <v>65500</v>
      </c>
      <c r="K8" s="158">
        <f t="shared" si="4"/>
        <v>26200</v>
      </c>
      <c r="L8" s="159"/>
      <c r="M8" s="160"/>
      <c r="N8" s="143"/>
    </row>
    <row r="9" spans="1:14" s="57" customFormat="1" ht="35.1" customHeight="1" x14ac:dyDescent="0.2">
      <c r="A9" s="161" t="s">
        <v>411</v>
      </c>
      <c r="B9" s="162" t="s">
        <v>150</v>
      </c>
      <c r="C9" s="162" t="s">
        <v>8</v>
      </c>
      <c r="D9" s="162" t="s">
        <v>131</v>
      </c>
      <c r="E9" s="163"/>
      <c r="F9" s="162" t="s">
        <v>13</v>
      </c>
      <c r="G9" s="164">
        <v>3222133</v>
      </c>
      <c r="H9" s="165" t="s">
        <v>77</v>
      </c>
      <c r="I9" s="166">
        <f>SUM(I10:I15)</f>
        <v>463720</v>
      </c>
      <c r="J9" s="166">
        <f t="shared" ref="J9:K9" si="5">SUM(J10:J15)</f>
        <v>579650</v>
      </c>
      <c r="K9" s="166">
        <f t="shared" si="5"/>
        <v>289825</v>
      </c>
      <c r="L9" s="167" t="s">
        <v>212</v>
      </c>
      <c r="M9" s="168"/>
      <c r="N9" s="153"/>
    </row>
    <row r="10" spans="1:14" ht="35.1" customHeight="1" x14ac:dyDescent="0.2">
      <c r="A10" s="154"/>
      <c r="B10" s="155"/>
      <c r="C10" s="155"/>
      <c r="D10" s="155"/>
      <c r="E10" s="155"/>
      <c r="F10" s="155"/>
      <c r="G10" s="156"/>
      <c r="H10" s="157" t="s">
        <v>302</v>
      </c>
      <c r="I10" s="158">
        <v>241600</v>
      </c>
      <c r="J10" s="158">
        <f t="shared" ref="J10:J42" si="6">I10*1.25</f>
        <v>302000</v>
      </c>
      <c r="K10" s="158">
        <f>I10*1.25/2</f>
        <v>151000</v>
      </c>
      <c r="L10" s="159"/>
      <c r="M10" s="160"/>
      <c r="N10" s="143"/>
    </row>
    <row r="11" spans="1:14" ht="35.1" customHeight="1" x14ac:dyDescent="0.2">
      <c r="A11" s="154"/>
      <c r="B11" s="155"/>
      <c r="C11" s="155"/>
      <c r="D11" s="155"/>
      <c r="E11" s="155"/>
      <c r="F11" s="155"/>
      <c r="G11" s="156" t="s">
        <v>0</v>
      </c>
      <c r="H11" s="157" t="s">
        <v>303</v>
      </c>
      <c r="I11" s="158">
        <v>143210</v>
      </c>
      <c r="J11" s="158">
        <f t="shared" si="6"/>
        <v>179012.5</v>
      </c>
      <c r="K11" s="158">
        <f t="shared" ref="K11:K15" si="7">I11*1.25/2</f>
        <v>89506.25</v>
      </c>
      <c r="L11" s="159"/>
      <c r="M11" s="160"/>
      <c r="N11" s="143"/>
    </row>
    <row r="12" spans="1:14" ht="35.1" customHeight="1" x14ac:dyDescent="0.2">
      <c r="A12" s="154"/>
      <c r="B12" s="155"/>
      <c r="C12" s="155"/>
      <c r="D12" s="155"/>
      <c r="E12" s="155"/>
      <c r="F12" s="155"/>
      <c r="G12" s="156"/>
      <c r="H12" s="157" t="s">
        <v>304</v>
      </c>
      <c r="I12" s="158">
        <v>31720</v>
      </c>
      <c r="J12" s="158">
        <f t="shared" si="6"/>
        <v>39650</v>
      </c>
      <c r="K12" s="158">
        <f t="shared" si="7"/>
        <v>19825</v>
      </c>
      <c r="L12" s="159"/>
      <c r="M12" s="160"/>
      <c r="N12" s="143"/>
    </row>
    <row r="13" spans="1:14" ht="35.1" customHeight="1" x14ac:dyDescent="0.2">
      <c r="A13" s="154"/>
      <c r="B13" s="155"/>
      <c r="C13" s="155"/>
      <c r="D13" s="155"/>
      <c r="E13" s="155"/>
      <c r="F13" s="155"/>
      <c r="G13" s="156"/>
      <c r="H13" s="157" t="s">
        <v>75</v>
      </c>
      <c r="I13" s="158">
        <v>40260</v>
      </c>
      <c r="J13" s="158">
        <f t="shared" si="6"/>
        <v>50325</v>
      </c>
      <c r="K13" s="158">
        <f t="shared" si="7"/>
        <v>25162.5</v>
      </c>
      <c r="L13" s="159"/>
      <c r="M13" s="160"/>
      <c r="N13" s="143"/>
    </row>
    <row r="14" spans="1:14" ht="35.1" customHeight="1" x14ac:dyDescent="0.2">
      <c r="A14" s="154"/>
      <c r="B14" s="155"/>
      <c r="C14" s="155"/>
      <c r="D14" s="155"/>
      <c r="E14" s="155"/>
      <c r="F14" s="155"/>
      <c r="G14" s="156"/>
      <c r="H14" s="157" t="s">
        <v>78</v>
      </c>
      <c r="I14" s="158">
        <v>4630</v>
      </c>
      <c r="J14" s="158">
        <f t="shared" si="6"/>
        <v>5787.5</v>
      </c>
      <c r="K14" s="158">
        <f t="shared" si="7"/>
        <v>2893.75</v>
      </c>
      <c r="L14" s="159"/>
      <c r="M14" s="160"/>
      <c r="N14" s="143"/>
    </row>
    <row r="15" spans="1:14" ht="35.1" customHeight="1" x14ac:dyDescent="0.2">
      <c r="A15" s="154"/>
      <c r="B15" s="155"/>
      <c r="C15" s="155"/>
      <c r="D15" s="155"/>
      <c r="E15" s="155"/>
      <c r="F15" s="155"/>
      <c r="G15" s="156"/>
      <c r="H15" s="157" t="s">
        <v>79</v>
      </c>
      <c r="I15" s="158">
        <v>2300</v>
      </c>
      <c r="J15" s="158">
        <f t="shared" si="6"/>
        <v>2875</v>
      </c>
      <c r="K15" s="158">
        <f t="shared" si="7"/>
        <v>1437.5</v>
      </c>
      <c r="L15" s="159"/>
      <c r="M15" s="160"/>
      <c r="N15" s="143"/>
    </row>
    <row r="16" spans="1:14" s="57" customFormat="1" ht="35.1" customHeight="1" x14ac:dyDescent="0.2">
      <c r="A16" s="161" t="s">
        <v>411</v>
      </c>
      <c r="B16" s="162" t="s">
        <v>150</v>
      </c>
      <c r="C16" s="162" t="s">
        <v>8</v>
      </c>
      <c r="D16" s="162" t="s">
        <v>131</v>
      </c>
      <c r="E16" s="163"/>
      <c r="F16" s="162" t="s">
        <v>13</v>
      </c>
      <c r="G16" s="164">
        <v>3222139</v>
      </c>
      <c r="H16" s="165" t="s">
        <v>87</v>
      </c>
      <c r="I16" s="166">
        <f>SUM(I17:I20)</f>
        <v>158980</v>
      </c>
      <c r="J16" s="166">
        <f t="shared" ref="J16:K16" si="8">SUM(J17:J20)</f>
        <v>198725</v>
      </c>
      <c r="K16" s="166">
        <f t="shared" si="8"/>
        <v>99362.5</v>
      </c>
      <c r="L16" s="167" t="s">
        <v>212</v>
      </c>
      <c r="M16" s="168"/>
      <c r="N16" s="153"/>
    </row>
    <row r="17" spans="1:14" ht="35.1" customHeight="1" x14ac:dyDescent="0.2">
      <c r="A17" s="154"/>
      <c r="B17" s="155"/>
      <c r="C17" s="155"/>
      <c r="D17" s="155"/>
      <c r="E17" s="155"/>
      <c r="F17" s="155"/>
      <c r="G17" s="156"/>
      <c r="H17" s="157" t="s">
        <v>88</v>
      </c>
      <c r="I17" s="158">
        <v>42470</v>
      </c>
      <c r="J17" s="158">
        <f t="shared" si="6"/>
        <v>53087.5</v>
      </c>
      <c r="K17" s="158">
        <f>I17*1.25/2</f>
        <v>26543.75</v>
      </c>
      <c r="L17" s="159"/>
      <c r="M17" s="160"/>
      <c r="N17" s="143"/>
    </row>
    <row r="18" spans="1:14" ht="35.1" customHeight="1" x14ac:dyDescent="0.2">
      <c r="A18" s="154"/>
      <c r="B18" s="155"/>
      <c r="C18" s="155"/>
      <c r="D18" s="155"/>
      <c r="E18" s="155"/>
      <c r="F18" s="155"/>
      <c r="G18" s="156"/>
      <c r="H18" s="157" t="s">
        <v>198</v>
      </c>
      <c r="I18" s="158">
        <v>73160</v>
      </c>
      <c r="J18" s="158">
        <f t="shared" si="6"/>
        <v>91450</v>
      </c>
      <c r="K18" s="158">
        <f t="shared" ref="K18:K20" si="9">I18*1.25/2</f>
        <v>45725</v>
      </c>
      <c r="L18" s="159"/>
      <c r="M18" s="160"/>
      <c r="N18" s="143"/>
    </row>
    <row r="19" spans="1:14" ht="35.1" customHeight="1" x14ac:dyDescent="0.2">
      <c r="A19" s="154"/>
      <c r="B19" s="155"/>
      <c r="C19" s="155"/>
      <c r="D19" s="155"/>
      <c r="E19" s="155"/>
      <c r="F19" s="155"/>
      <c r="G19" s="156"/>
      <c r="H19" s="157" t="s">
        <v>305</v>
      </c>
      <c r="I19" s="158">
        <v>38320</v>
      </c>
      <c r="J19" s="158">
        <f t="shared" si="6"/>
        <v>47900</v>
      </c>
      <c r="K19" s="158">
        <f t="shared" si="9"/>
        <v>23950</v>
      </c>
      <c r="L19" s="159"/>
      <c r="M19" s="160"/>
      <c r="N19" s="143"/>
    </row>
    <row r="20" spans="1:14" ht="35.1" customHeight="1" x14ac:dyDescent="0.2">
      <c r="A20" s="154"/>
      <c r="B20" s="155"/>
      <c r="C20" s="155"/>
      <c r="D20" s="155"/>
      <c r="E20" s="155"/>
      <c r="F20" s="155"/>
      <c r="G20" s="156"/>
      <c r="H20" s="157" t="s">
        <v>185</v>
      </c>
      <c r="I20" s="158">
        <v>5030</v>
      </c>
      <c r="J20" s="158">
        <f t="shared" si="6"/>
        <v>6287.5</v>
      </c>
      <c r="K20" s="158">
        <f t="shared" si="9"/>
        <v>3143.75</v>
      </c>
      <c r="L20" s="159"/>
      <c r="M20" s="160"/>
      <c r="N20" s="143"/>
    </row>
    <row r="21" spans="1:14" s="57" customFormat="1" ht="35.1" customHeight="1" x14ac:dyDescent="0.2">
      <c r="A21" s="170" t="s">
        <v>419</v>
      </c>
      <c r="B21" s="171" t="s">
        <v>297</v>
      </c>
      <c r="C21" s="171" t="s">
        <v>8</v>
      </c>
      <c r="D21" s="171" t="s">
        <v>131</v>
      </c>
      <c r="E21" s="171"/>
      <c r="F21" s="171" t="s">
        <v>13</v>
      </c>
      <c r="G21" s="171">
        <v>32382</v>
      </c>
      <c r="H21" s="172" t="s">
        <v>122</v>
      </c>
      <c r="I21" s="173">
        <f>SUM(I22:I41)</f>
        <v>313200</v>
      </c>
      <c r="J21" s="173">
        <f t="shared" ref="J21" si="10">SUM(J22:J41)</f>
        <v>391500</v>
      </c>
      <c r="K21" s="173">
        <f>SUM(K22:K41)</f>
        <v>189030.5</v>
      </c>
      <c r="L21" s="174"/>
      <c r="M21" s="175"/>
      <c r="N21" s="153"/>
    </row>
    <row r="22" spans="1:14" ht="35.1" customHeight="1" x14ac:dyDescent="0.2">
      <c r="A22" s="154"/>
      <c r="B22" s="156"/>
      <c r="C22" s="156"/>
      <c r="D22" s="156"/>
      <c r="E22" s="159"/>
      <c r="F22" s="156"/>
      <c r="G22" s="156">
        <v>32382</v>
      </c>
      <c r="H22" s="157" t="s">
        <v>420</v>
      </c>
      <c r="I22" s="158">
        <v>35000</v>
      </c>
      <c r="J22" s="158">
        <f>I22*1.25</f>
        <v>43750</v>
      </c>
      <c r="K22" s="158">
        <f>I22/2</f>
        <v>17500</v>
      </c>
      <c r="L22" s="159"/>
      <c r="M22" s="160"/>
      <c r="N22" s="143"/>
    </row>
    <row r="23" spans="1:14" ht="35.1" customHeight="1" x14ac:dyDescent="0.2">
      <c r="A23" s="154"/>
      <c r="B23" s="156"/>
      <c r="C23" s="156"/>
      <c r="D23" s="156"/>
      <c r="E23" s="159"/>
      <c r="F23" s="156"/>
      <c r="G23" s="156">
        <v>32382</v>
      </c>
      <c r="H23" s="157" t="s">
        <v>421</v>
      </c>
      <c r="I23" s="158">
        <v>39800</v>
      </c>
      <c r="J23" s="158">
        <f t="shared" ref="J23:J41" si="11">I23*1.25</f>
        <v>49750</v>
      </c>
      <c r="K23" s="158">
        <f>I23*1.25/2</f>
        <v>24875</v>
      </c>
      <c r="L23" s="159"/>
      <c r="M23" s="160"/>
      <c r="N23" s="143"/>
    </row>
    <row r="24" spans="1:14" ht="35.1" customHeight="1" x14ac:dyDescent="0.2">
      <c r="A24" s="154"/>
      <c r="B24" s="156"/>
      <c r="C24" s="156"/>
      <c r="D24" s="156"/>
      <c r="E24" s="159"/>
      <c r="F24" s="156"/>
      <c r="G24" s="156">
        <v>32382</v>
      </c>
      <c r="H24" s="157" t="s">
        <v>435</v>
      </c>
      <c r="I24" s="158">
        <v>8000</v>
      </c>
      <c r="J24" s="158">
        <f t="shared" si="11"/>
        <v>10000</v>
      </c>
      <c r="K24" s="158">
        <f>I24*1.25/2</f>
        <v>5000</v>
      </c>
      <c r="L24" s="159"/>
      <c r="M24" s="160"/>
      <c r="N24" s="143"/>
    </row>
    <row r="25" spans="1:14" ht="35.1" customHeight="1" x14ac:dyDescent="0.2">
      <c r="A25" s="154"/>
      <c r="B25" s="156"/>
      <c r="C25" s="156"/>
      <c r="D25" s="156"/>
      <c r="E25" s="159"/>
      <c r="F25" s="156"/>
      <c r="G25" s="156">
        <v>32382</v>
      </c>
      <c r="H25" s="157" t="s">
        <v>422</v>
      </c>
      <c r="I25" s="158">
        <v>23900</v>
      </c>
      <c r="J25" s="158">
        <f t="shared" si="11"/>
        <v>29875</v>
      </c>
      <c r="K25" s="158">
        <f>I25*1.25/2</f>
        <v>14937.5</v>
      </c>
      <c r="L25" s="159"/>
      <c r="M25" s="160"/>
      <c r="N25" s="143"/>
    </row>
    <row r="26" spans="1:14" ht="35.1" customHeight="1" x14ac:dyDescent="0.2">
      <c r="A26" s="154"/>
      <c r="B26" s="156"/>
      <c r="C26" s="156"/>
      <c r="D26" s="156"/>
      <c r="E26" s="159"/>
      <c r="F26" s="156"/>
      <c r="G26" s="156">
        <v>32382</v>
      </c>
      <c r="H26" s="157" t="s">
        <v>423</v>
      </c>
      <c r="I26" s="158">
        <v>19100</v>
      </c>
      <c r="J26" s="158">
        <f t="shared" si="11"/>
        <v>23875</v>
      </c>
      <c r="K26" s="158">
        <f>I26*1.205/2</f>
        <v>11507.75</v>
      </c>
      <c r="L26" s="159"/>
      <c r="M26" s="160"/>
      <c r="N26" s="143"/>
    </row>
    <row r="27" spans="1:14" ht="35.1" customHeight="1" x14ac:dyDescent="0.2">
      <c r="A27" s="154"/>
      <c r="B27" s="156"/>
      <c r="C27" s="156"/>
      <c r="D27" s="156"/>
      <c r="E27" s="159"/>
      <c r="F27" s="156"/>
      <c r="G27" s="156">
        <v>32382</v>
      </c>
      <c r="H27" s="157" t="s">
        <v>424</v>
      </c>
      <c r="I27" s="158">
        <v>13300</v>
      </c>
      <c r="J27" s="158">
        <f t="shared" si="11"/>
        <v>16625</v>
      </c>
      <c r="K27" s="158">
        <f>I27*1.25/2</f>
        <v>8312.5</v>
      </c>
      <c r="L27" s="159"/>
      <c r="M27" s="160"/>
      <c r="N27" s="143"/>
    </row>
    <row r="28" spans="1:14" ht="35.1" customHeight="1" x14ac:dyDescent="0.2">
      <c r="A28" s="154"/>
      <c r="B28" s="156"/>
      <c r="C28" s="156"/>
      <c r="D28" s="156"/>
      <c r="E28" s="159"/>
      <c r="F28" s="156"/>
      <c r="G28" s="156">
        <v>32382</v>
      </c>
      <c r="H28" s="157" t="s">
        <v>425</v>
      </c>
      <c r="I28" s="158">
        <v>10600</v>
      </c>
      <c r="J28" s="158">
        <f t="shared" si="11"/>
        <v>13250</v>
      </c>
      <c r="K28" s="158">
        <f>I28*1.205/2</f>
        <v>6386.5</v>
      </c>
      <c r="L28" s="159"/>
      <c r="M28" s="160"/>
      <c r="N28" s="143"/>
    </row>
    <row r="29" spans="1:14" ht="35.1" customHeight="1" x14ac:dyDescent="0.2">
      <c r="A29" s="154"/>
      <c r="B29" s="156"/>
      <c r="C29" s="156"/>
      <c r="D29" s="156"/>
      <c r="E29" s="159"/>
      <c r="F29" s="156"/>
      <c r="G29" s="156">
        <v>32382</v>
      </c>
      <c r="H29" s="157" t="s">
        <v>426</v>
      </c>
      <c r="I29" s="158">
        <v>13300</v>
      </c>
      <c r="J29" s="158">
        <f t="shared" si="11"/>
        <v>16625</v>
      </c>
      <c r="K29" s="158">
        <f>I29*1.205/2</f>
        <v>8013.2500000000009</v>
      </c>
      <c r="L29" s="159"/>
      <c r="M29" s="160"/>
      <c r="N29" s="143"/>
    </row>
    <row r="30" spans="1:14" ht="35.1" customHeight="1" x14ac:dyDescent="0.2">
      <c r="A30" s="154"/>
      <c r="B30" s="156"/>
      <c r="C30" s="156"/>
      <c r="D30" s="156"/>
      <c r="E30" s="159"/>
      <c r="F30" s="156"/>
      <c r="G30" s="156">
        <v>32382</v>
      </c>
      <c r="H30" s="157" t="s">
        <v>427</v>
      </c>
      <c r="I30" s="158">
        <v>33200</v>
      </c>
      <c r="J30" s="158">
        <f t="shared" si="11"/>
        <v>41500</v>
      </c>
      <c r="K30" s="158">
        <f>I30*1.25/2</f>
        <v>20750</v>
      </c>
      <c r="L30" s="159"/>
      <c r="M30" s="160"/>
      <c r="N30" s="143"/>
    </row>
    <row r="31" spans="1:14" ht="35.1" customHeight="1" x14ac:dyDescent="0.2">
      <c r="A31" s="154"/>
      <c r="B31" s="156"/>
      <c r="C31" s="156"/>
      <c r="D31" s="156"/>
      <c r="E31" s="159"/>
      <c r="F31" s="156"/>
      <c r="G31" s="156">
        <v>32382</v>
      </c>
      <c r="H31" s="157" t="s">
        <v>428</v>
      </c>
      <c r="I31" s="158">
        <v>15900</v>
      </c>
      <c r="J31" s="158">
        <f t="shared" si="11"/>
        <v>19875</v>
      </c>
      <c r="K31" s="158">
        <f>I31*1.205/2</f>
        <v>9579.75</v>
      </c>
      <c r="L31" s="159"/>
      <c r="M31" s="160"/>
      <c r="N31" s="143"/>
    </row>
    <row r="32" spans="1:14" ht="35.1" customHeight="1" x14ac:dyDescent="0.2">
      <c r="A32" s="154"/>
      <c r="B32" s="156"/>
      <c r="C32" s="156"/>
      <c r="D32" s="156"/>
      <c r="E32" s="159"/>
      <c r="F32" s="156"/>
      <c r="G32" s="156">
        <v>32382</v>
      </c>
      <c r="H32" s="157" t="s">
        <v>429</v>
      </c>
      <c r="I32" s="158">
        <v>4800</v>
      </c>
      <c r="J32" s="158">
        <f t="shared" si="11"/>
        <v>6000</v>
      </c>
      <c r="K32" s="158">
        <f>I32*1.25/2</f>
        <v>3000</v>
      </c>
      <c r="L32" s="159"/>
      <c r="M32" s="160"/>
      <c r="N32" s="143"/>
    </row>
    <row r="33" spans="1:14" ht="35.1" customHeight="1" x14ac:dyDescent="0.2">
      <c r="A33" s="154"/>
      <c r="B33" s="156"/>
      <c r="C33" s="156"/>
      <c r="D33" s="156"/>
      <c r="E33" s="159"/>
      <c r="F33" s="156"/>
      <c r="G33" s="156">
        <v>32382</v>
      </c>
      <c r="H33" s="157" t="s">
        <v>430</v>
      </c>
      <c r="I33" s="158">
        <v>4800</v>
      </c>
      <c r="J33" s="158">
        <f t="shared" si="11"/>
        <v>6000</v>
      </c>
      <c r="K33" s="158">
        <f>I33*1.205/2</f>
        <v>2892</v>
      </c>
      <c r="L33" s="159"/>
      <c r="M33" s="160"/>
      <c r="N33" s="143"/>
    </row>
    <row r="34" spans="1:14" ht="35.1" customHeight="1" x14ac:dyDescent="0.2">
      <c r="A34" s="154"/>
      <c r="B34" s="155"/>
      <c r="C34" s="155"/>
      <c r="D34" s="155"/>
      <c r="E34" s="159"/>
      <c r="F34" s="156"/>
      <c r="G34" s="156">
        <v>32382</v>
      </c>
      <c r="H34" s="157" t="s">
        <v>431</v>
      </c>
      <c r="I34" s="158">
        <v>10600</v>
      </c>
      <c r="J34" s="158">
        <f t="shared" si="11"/>
        <v>13250</v>
      </c>
      <c r="K34" s="158">
        <f>I34*1.205/2</f>
        <v>6386.5</v>
      </c>
      <c r="L34" s="159"/>
      <c r="M34" s="160"/>
      <c r="N34" s="143"/>
    </row>
    <row r="35" spans="1:14" ht="35.1" customHeight="1" x14ac:dyDescent="0.2">
      <c r="A35" s="154"/>
      <c r="B35" s="155"/>
      <c r="C35" s="155"/>
      <c r="D35" s="155"/>
      <c r="E35" s="159"/>
      <c r="F35" s="155"/>
      <c r="G35" s="156">
        <v>32382</v>
      </c>
      <c r="H35" s="157" t="s">
        <v>233</v>
      </c>
      <c r="I35" s="158">
        <v>8000</v>
      </c>
      <c r="J35" s="158">
        <f t="shared" si="11"/>
        <v>10000</v>
      </c>
      <c r="K35" s="158">
        <f>I35*1.205/2</f>
        <v>4820</v>
      </c>
      <c r="L35" s="159"/>
      <c r="M35" s="160"/>
      <c r="N35" s="143"/>
    </row>
    <row r="36" spans="1:14" ht="35.1" customHeight="1" x14ac:dyDescent="0.2">
      <c r="A36" s="154"/>
      <c r="B36" s="155"/>
      <c r="C36" s="155"/>
      <c r="D36" s="155"/>
      <c r="E36" s="159"/>
      <c r="F36" s="155"/>
      <c r="G36" s="156">
        <v>32382</v>
      </c>
      <c r="H36" s="157" t="s">
        <v>432</v>
      </c>
      <c r="I36" s="158">
        <v>14000</v>
      </c>
      <c r="J36" s="158">
        <f t="shared" si="11"/>
        <v>17500</v>
      </c>
      <c r="K36" s="158">
        <f>I36*1.25/2</f>
        <v>8750</v>
      </c>
      <c r="L36" s="159"/>
      <c r="M36" s="160"/>
      <c r="N36" s="143"/>
    </row>
    <row r="37" spans="1:14" ht="35.1" customHeight="1" x14ac:dyDescent="0.2">
      <c r="A37" s="154"/>
      <c r="B37" s="155"/>
      <c r="C37" s="155"/>
      <c r="D37" s="155"/>
      <c r="E37" s="159"/>
      <c r="F37" s="155"/>
      <c r="G37" s="156">
        <v>32382</v>
      </c>
      <c r="H37" s="157" t="s">
        <v>433</v>
      </c>
      <c r="I37" s="158">
        <v>20000</v>
      </c>
      <c r="J37" s="158">
        <f t="shared" si="11"/>
        <v>25000</v>
      </c>
      <c r="K37" s="158">
        <f>I37*1.25/2</f>
        <v>12500</v>
      </c>
      <c r="L37" s="159"/>
      <c r="M37" s="160"/>
      <c r="N37" s="143"/>
    </row>
    <row r="38" spans="1:14" ht="35.1" customHeight="1" x14ac:dyDescent="0.2">
      <c r="A38" s="154"/>
      <c r="B38" s="155"/>
      <c r="C38" s="155"/>
      <c r="D38" s="155"/>
      <c r="E38" s="159"/>
      <c r="F38" s="155"/>
      <c r="G38" s="156">
        <v>32382</v>
      </c>
      <c r="H38" s="157" t="s">
        <v>434</v>
      </c>
      <c r="I38" s="158">
        <v>1300</v>
      </c>
      <c r="J38" s="158">
        <f t="shared" si="11"/>
        <v>1625</v>
      </c>
      <c r="K38" s="158">
        <f>I38*1.205/2</f>
        <v>783.25</v>
      </c>
      <c r="L38" s="159"/>
      <c r="M38" s="160"/>
      <c r="N38" s="143"/>
    </row>
    <row r="39" spans="1:14" ht="35.1" customHeight="1" x14ac:dyDescent="0.2">
      <c r="A39" s="154"/>
      <c r="B39" s="155"/>
      <c r="C39" s="155"/>
      <c r="D39" s="155"/>
      <c r="E39" s="159"/>
      <c r="F39" s="155"/>
      <c r="G39" s="156">
        <v>32382</v>
      </c>
      <c r="H39" s="157" t="s">
        <v>347</v>
      </c>
      <c r="I39" s="158">
        <v>17000</v>
      </c>
      <c r="J39" s="158">
        <f t="shared" si="11"/>
        <v>21250</v>
      </c>
      <c r="K39" s="158">
        <f>I39*1.25/2</f>
        <v>10625</v>
      </c>
      <c r="L39" s="159"/>
      <c r="M39" s="160"/>
      <c r="N39" s="143"/>
    </row>
    <row r="40" spans="1:14" ht="35.1" customHeight="1" x14ac:dyDescent="0.2">
      <c r="A40" s="154"/>
      <c r="B40" s="155"/>
      <c r="C40" s="155"/>
      <c r="D40" s="155"/>
      <c r="E40" s="159"/>
      <c r="F40" s="155"/>
      <c r="G40" s="156">
        <v>32382</v>
      </c>
      <c r="H40" s="157" t="s">
        <v>348</v>
      </c>
      <c r="I40" s="158">
        <v>12000</v>
      </c>
      <c r="J40" s="158">
        <f t="shared" si="11"/>
        <v>15000</v>
      </c>
      <c r="K40" s="158">
        <f>I40*1.205/2</f>
        <v>7230</v>
      </c>
      <c r="L40" s="159"/>
      <c r="M40" s="160"/>
      <c r="N40" s="143"/>
    </row>
    <row r="41" spans="1:14" ht="35.1" customHeight="1" x14ac:dyDescent="0.2">
      <c r="A41" s="154"/>
      <c r="B41" s="155"/>
      <c r="C41" s="155"/>
      <c r="D41" s="155"/>
      <c r="E41" s="159"/>
      <c r="F41" s="155"/>
      <c r="G41" s="156">
        <v>32382</v>
      </c>
      <c r="H41" s="157" t="s">
        <v>436</v>
      </c>
      <c r="I41" s="158">
        <v>8600</v>
      </c>
      <c r="J41" s="158">
        <f t="shared" si="11"/>
        <v>10750</v>
      </c>
      <c r="K41" s="158">
        <f>I41*1.205/2</f>
        <v>5181.5</v>
      </c>
      <c r="L41" s="159"/>
      <c r="M41" s="160"/>
      <c r="N41" s="143"/>
    </row>
    <row r="42" spans="1:14" s="57" customFormat="1" ht="35.1" customHeight="1" x14ac:dyDescent="0.2">
      <c r="A42" s="170" t="s">
        <v>410</v>
      </c>
      <c r="B42" s="171" t="s">
        <v>408</v>
      </c>
      <c r="C42" s="171" t="s">
        <v>8</v>
      </c>
      <c r="D42" s="171" t="s">
        <v>9</v>
      </c>
      <c r="E42" s="171"/>
      <c r="F42" s="171" t="s">
        <v>409</v>
      </c>
      <c r="G42" s="171">
        <v>32355</v>
      </c>
      <c r="H42" s="172" t="s">
        <v>414</v>
      </c>
      <c r="I42" s="173">
        <v>882000</v>
      </c>
      <c r="J42" s="173">
        <f t="shared" si="6"/>
        <v>1102500</v>
      </c>
      <c r="K42" s="173">
        <f>J42/5/12*9</f>
        <v>165375</v>
      </c>
      <c r="L42" s="176"/>
      <c r="M42" s="177"/>
    </row>
    <row r="43" spans="1:14" ht="35.1" customHeight="1" thickBot="1" x14ac:dyDescent="0.25">
      <c r="A43" s="178"/>
      <c r="B43" s="179"/>
      <c r="C43" s="179"/>
      <c r="D43" s="179"/>
      <c r="E43" s="179"/>
      <c r="F43" s="179"/>
      <c r="G43" s="180"/>
      <c r="H43" s="181" t="s">
        <v>130</v>
      </c>
      <c r="I43" s="182">
        <f>I42+I16+I9+I5+I21</f>
        <v>1879600</v>
      </c>
      <c r="J43" s="182">
        <f t="shared" ref="J43:K43" si="12">J42+J16+J9+J5+J21</f>
        <v>2349500</v>
      </c>
      <c r="K43" s="182">
        <f t="shared" si="12"/>
        <v>774443</v>
      </c>
      <c r="L43" s="183"/>
      <c r="M43" s="184"/>
    </row>
    <row r="44" spans="1:14" ht="13.5" thickTop="1" x14ac:dyDescent="0.2"/>
  </sheetData>
  <mergeCells count="1">
    <mergeCell ref="A2:M2"/>
  </mergeCells>
  <pageMargins left="0.51181102362204722" right="0.51181102362204722" top="0.59055118110236227" bottom="0.55118110236220474" header="0.19685039370078741" footer="0.39370078740157483"/>
  <pageSetup paperSize="9" scale="51" fitToHeight="0" orientation="landscape" horizontalDpi="0" verticalDpi="0" r:id="rId1"/>
  <headerFooter>
    <oddHeader>&amp;LUpravno vijeće
21.12.2023.&amp;CPlan nabave materijala, energije i usluga za 2024. godinu &amp;R37. sjednica
Točka 4. dnevnog reda</oddHeader>
    <oddFooter>&amp;LNastavni zavod za javno zdravstvo "Dr. Andrija Štampar"&amp;C&amp;A&amp;R&amp;P/&amp;N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purl.org/dc/dcmitype/"/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PLAN 2024</vt:lpstr>
      <vt:lpstr> 2023-&gt;2024</vt:lpstr>
      <vt:lpstr>' 2023-&gt;2024'!Ispis_naslova</vt:lpstr>
      <vt:lpstr>'PLAN 2024'!Ispis_naslova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2023-12-18T17:35:38Z</cp:lastPrinted>
  <dcterms:created xsi:type="dcterms:W3CDTF">2015-12-14T10:40:56Z</dcterms:created>
  <dcterms:modified xsi:type="dcterms:W3CDTF">2023-12-18T21:27:57Z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