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3/PLAN 2023 - NZZJZDAŠ 2. REBALANS 2023-12/"/>
    </mc:Choice>
  </mc:AlternateContent>
  <xr:revisionPtr revIDLastSave="236" documentId="13_ncr:1_{C24FF8D1-4D28-4209-8BF6-C5864108E98B}" xr6:coauthVersionLast="47" xr6:coauthVersionMax="47" xr10:uidLastSave="{BFCD17C3-5F21-4EB9-86F8-7006378111EB}"/>
  <bookViews>
    <workbookView xWindow="-120" yWindow="-120" windowWidth="29040" windowHeight="15840" xr2:uid="{00000000-000D-0000-FFFF-FFFF00000000}"/>
  </bookViews>
  <sheets>
    <sheet name="PLAN 2023 II. Rebalans" sheetId="2" r:id="rId1"/>
    <sheet name="Nerealizirano 2022 " sheetId="8" r:id="rId2"/>
    <sheet name="Oprema 42242-42252 - Grupe" sheetId="4" r:id="rId3"/>
  </sheets>
  <definedNames>
    <definedName name="_xlnm._FilterDatabase" localSheetId="0" hidden="1">'PLAN 2023 II. Rebalans'!$A$2:$Q$59</definedName>
    <definedName name="_xlnm.Print_Titles" localSheetId="2">'Oprema 42242-42252 - Grupe'!#REF!</definedName>
    <definedName name="_xlnm.Print_Titles" localSheetId="0">'PLAN 2023 II. Rebalans'!$4:$4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8" l="1"/>
  <c r="L17" i="8"/>
  <c r="L18" i="8"/>
  <c r="J1" i="2"/>
  <c r="K15" i="8" l="1"/>
  <c r="K14" i="8" s="1"/>
  <c r="J15" i="8"/>
  <c r="J14" i="8" s="1"/>
  <c r="L13" i="8"/>
  <c r="L12" i="8" s="1"/>
  <c r="K13" i="8"/>
  <c r="K12" i="8"/>
  <c r="J12" i="8"/>
  <c r="L11" i="8"/>
  <c r="K11" i="8"/>
  <c r="K10" i="8" s="1"/>
  <c r="L10" i="8"/>
  <c r="J10" i="8"/>
  <c r="K9" i="8"/>
  <c r="L9" i="8" s="1"/>
  <c r="L8" i="8"/>
  <c r="K8" i="8"/>
  <c r="K7" i="8"/>
  <c r="L7" i="8" s="1"/>
  <c r="K6" i="8"/>
  <c r="K5" i="8" s="1"/>
  <c r="K4" i="8" s="1"/>
  <c r="J5" i="8"/>
  <c r="J4" i="8" s="1"/>
  <c r="N32" i="2"/>
  <c r="N9" i="2"/>
  <c r="K57" i="2"/>
  <c r="L57" i="2"/>
  <c r="J57" i="2"/>
  <c r="K53" i="2"/>
  <c r="L53" i="2"/>
  <c r="J53" i="2"/>
  <c r="K51" i="2"/>
  <c r="L51" i="2"/>
  <c r="J51" i="2"/>
  <c r="K48" i="2"/>
  <c r="L48" i="2"/>
  <c r="L47" i="2" s="1"/>
  <c r="K44" i="2"/>
  <c r="L44" i="2"/>
  <c r="J44" i="2"/>
  <c r="K37" i="2"/>
  <c r="K36" i="2" s="1"/>
  <c r="L37" i="2"/>
  <c r="L36" i="2" s="1"/>
  <c r="K26" i="2"/>
  <c r="L26" i="2"/>
  <c r="J26" i="2"/>
  <c r="K24" i="2"/>
  <c r="L24" i="2"/>
  <c r="K22" i="2"/>
  <c r="L22" i="2"/>
  <c r="K20" i="2"/>
  <c r="L20" i="2"/>
  <c r="J20" i="2"/>
  <c r="K18" i="2"/>
  <c r="L18" i="2"/>
  <c r="J18" i="2"/>
  <c r="K16" i="2"/>
  <c r="L16" i="2"/>
  <c r="J16" i="2"/>
  <c r="K13" i="2"/>
  <c r="L13" i="2"/>
  <c r="K6" i="2"/>
  <c r="K5" i="2" s="1"/>
  <c r="L6" i="2"/>
  <c r="L5" i="2" s="1"/>
  <c r="M58" i="2"/>
  <c r="M57" i="2" s="1"/>
  <c r="M56" i="2"/>
  <c r="N56" i="2" s="1"/>
  <c r="M55" i="2"/>
  <c r="N55" i="2" s="1"/>
  <c r="M54" i="2"/>
  <c r="M52" i="2"/>
  <c r="N52" i="2" s="1"/>
  <c r="N51" i="2" s="1"/>
  <c r="M50" i="2"/>
  <c r="N50" i="2" s="1"/>
  <c r="M49" i="2"/>
  <c r="N49" i="2" s="1"/>
  <c r="N48" i="2" s="1"/>
  <c r="N47" i="2" s="1"/>
  <c r="M46" i="2"/>
  <c r="N46" i="2" s="1"/>
  <c r="M45" i="2"/>
  <c r="N45" i="2" s="1"/>
  <c r="M43" i="2"/>
  <c r="N43" i="2" s="1"/>
  <c r="M42" i="2"/>
  <c r="O42" i="2" s="1"/>
  <c r="M41" i="2"/>
  <c r="O41" i="2" s="1"/>
  <c r="M40" i="2"/>
  <c r="N40" i="2" s="1"/>
  <c r="M39" i="2"/>
  <c r="M38" i="2"/>
  <c r="N38" i="2" s="1"/>
  <c r="M35" i="2"/>
  <c r="N35" i="2" s="1"/>
  <c r="M34" i="2"/>
  <c r="N34" i="2" s="1"/>
  <c r="M33" i="2"/>
  <c r="N33" i="2" s="1"/>
  <c r="M32" i="2"/>
  <c r="M31" i="2"/>
  <c r="N31" i="2" s="1"/>
  <c r="M29" i="2"/>
  <c r="N29" i="2" s="1"/>
  <c r="M28" i="2"/>
  <c r="N28" i="2" s="1"/>
  <c r="M27" i="2"/>
  <c r="N27" i="2" s="1"/>
  <c r="M25" i="2"/>
  <c r="N25" i="2" s="1"/>
  <c r="N24" i="2" s="1"/>
  <c r="M23" i="2"/>
  <c r="N23" i="2" s="1"/>
  <c r="N22" i="2" s="1"/>
  <c r="M21" i="2"/>
  <c r="O21" i="2" s="1"/>
  <c r="O20" i="2" s="1"/>
  <c r="M19" i="2"/>
  <c r="N19" i="2" s="1"/>
  <c r="N18" i="2" s="1"/>
  <c r="M17" i="2"/>
  <c r="N17" i="2" s="1"/>
  <c r="N16" i="2" s="1"/>
  <c r="M15" i="2"/>
  <c r="N15" i="2" s="1"/>
  <c r="M14" i="2"/>
  <c r="M13" i="2" s="1"/>
  <c r="M12" i="2"/>
  <c r="N12" i="2" s="1"/>
  <c r="M11" i="2"/>
  <c r="N11" i="2" s="1"/>
  <c r="M10" i="2"/>
  <c r="N10" i="2" s="1"/>
  <c r="M9" i="2"/>
  <c r="O9" i="2" s="1"/>
  <c r="M8" i="2"/>
  <c r="N8" i="2" s="1"/>
  <c r="M7" i="2"/>
  <c r="N7" i="2" s="1"/>
  <c r="J3" i="2"/>
  <c r="K3" i="2"/>
  <c r="J48" i="2"/>
  <c r="J47" i="2" s="1"/>
  <c r="J37" i="2"/>
  <c r="J36" i="2" s="1"/>
  <c r="J24" i="2"/>
  <c r="J22" i="2"/>
  <c r="P16" i="2"/>
  <c r="J13" i="2"/>
  <c r="J6" i="2"/>
  <c r="J5" i="2" s="1"/>
  <c r="M53" i="2" l="1"/>
  <c r="N14" i="2"/>
  <c r="M24" i="2"/>
  <c r="M37" i="2"/>
  <c r="M36" i="2" s="1"/>
  <c r="N21" i="2"/>
  <c r="N20" i="2" s="1"/>
  <c r="N42" i="2"/>
  <c r="N44" i="2"/>
  <c r="M48" i="2"/>
  <c r="M47" i="2" s="1"/>
  <c r="L6" i="8"/>
  <c r="L5" i="8" s="1"/>
  <c r="L4" i="8" s="1"/>
  <c r="L15" i="8"/>
  <c r="L14" i="8" s="1"/>
  <c r="N6" i="2"/>
  <c r="N5" i="2" s="1"/>
  <c r="N13" i="2"/>
  <c r="N37" i="2"/>
  <c r="M22" i="2"/>
  <c r="M44" i="2"/>
  <c r="O43" i="2"/>
  <c r="M6" i="2"/>
  <c r="M5" i="2" s="1"/>
  <c r="M16" i="2"/>
  <c r="M18" i="2"/>
  <c r="M20" i="2"/>
  <c r="M51" i="2"/>
  <c r="N39" i="2"/>
  <c r="J59" i="2"/>
  <c r="N58" i="2"/>
  <c r="N57" i="2" s="1"/>
  <c r="N41" i="2"/>
  <c r="N54" i="2"/>
  <c r="N53" i="2" s="1"/>
  <c r="J19" i="8"/>
  <c r="K19" i="8"/>
  <c r="K47" i="2"/>
  <c r="L19" i="8" l="1"/>
  <c r="N36" i="2"/>
  <c r="K59" i="2"/>
  <c r="K1" i="2" s="1"/>
  <c r="O35" i="2" l="1"/>
  <c r="O34" i="2"/>
  <c r="O32" i="2"/>
  <c r="O33" i="2"/>
  <c r="O17" i="2" l="1"/>
  <c r="O16" i="2" s="1"/>
  <c r="O49" i="2" l="1"/>
  <c r="O48" i="2" s="1"/>
  <c r="O47" i="2" s="1"/>
  <c r="O46" i="2"/>
  <c r="O23" i="2" l="1"/>
  <c r="O22" i="2" s="1"/>
  <c r="O29" i="2"/>
  <c r="O58" i="2"/>
  <c r="O57" i="2" s="1"/>
  <c r="O14" i="2"/>
  <c r="O28" i="2"/>
  <c r="O38" i="2"/>
  <c r="O40" i="2"/>
  <c r="O54" i="2"/>
  <c r="O15" i="2"/>
  <c r="O31" i="2"/>
  <c r="O39" i="2"/>
  <c r="O55" i="2"/>
  <c r="O27" i="2"/>
  <c r="O25" i="2"/>
  <c r="O24" i="2" s="1"/>
  <c r="O19" i="2"/>
  <c r="O18" i="2" s="1"/>
  <c r="O45" i="2"/>
  <c r="O44" i="2" s="1"/>
  <c r="O56" i="2"/>
  <c r="O53" i="2" l="1"/>
  <c r="O13" i="2"/>
  <c r="O37" i="2"/>
  <c r="O36" i="2" s="1"/>
  <c r="O10" i="2"/>
  <c r="O11" i="2"/>
  <c r="O7" i="2"/>
  <c r="O12" i="2"/>
  <c r="O8" i="2"/>
  <c r="O6" i="2" l="1"/>
  <c r="O5" i="2" s="1"/>
  <c r="O52" i="2"/>
  <c r="O51" i="2" s="1"/>
  <c r="L3" i="2"/>
  <c r="M3" i="2"/>
  <c r="M30" i="2"/>
  <c r="N30" i="2" l="1"/>
  <c r="N26" i="2" s="1"/>
  <c r="M26" i="2"/>
  <c r="M59" i="2" s="1"/>
  <c r="M1" i="2" s="1"/>
  <c r="N59" i="2"/>
  <c r="N3" i="2"/>
  <c r="O30" i="2"/>
  <c r="O26" i="2" s="1"/>
  <c r="L59" i="2"/>
  <c r="L1" i="2" s="1"/>
  <c r="N1" i="2" l="1"/>
  <c r="O3" i="2"/>
  <c r="O59" i="2"/>
  <c r="O1" i="2" l="1"/>
</calcChain>
</file>

<file path=xl/sharedStrings.xml><?xml version="1.0" encoding="utf-8"?>
<sst xmlns="http://schemas.openxmlformats.org/spreadsheetml/2006/main" count="407" uniqueCount="177">
  <si>
    <t>UKUPNO</t>
  </si>
  <si>
    <t>CPV OZNAKA</t>
  </si>
  <si>
    <t>VRSTA POSTUPKA NABAVE</t>
  </si>
  <si>
    <t>PLANIRA LI SE PREDMET NABAVE PODIJELITI NA GRUPE</t>
  </si>
  <si>
    <t>UGOVOR O JAVNOJ NABAVI / OKVIRNI SPORAZUM</t>
  </si>
  <si>
    <t>PLANIRANI POČETAK POSTUPKA</t>
  </si>
  <si>
    <t>PLAN. TRAJANJE UG. JN / OS</t>
  </si>
  <si>
    <t>OZNAKA POZICIJE FINANC. PLANA</t>
  </si>
  <si>
    <t>PREDMET NABAVE</t>
  </si>
  <si>
    <t>NAPOMENA</t>
  </si>
  <si>
    <t>NE</t>
  </si>
  <si>
    <t>ZAVOD</t>
  </si>
  <si>
    <t>RAČUNALA I RAČUNALNA OPREMA</t>
  </si>
  <si>
    <t>DA</t>
  </si>
  <si>
    <t xml:space="preserve">UREDSKI NAMJEŠTAJ </t>
  </si>
  <si>
    <t>OTVORENI POSTUPAK</t>
  </si>
  <si>
    <t>ULAGANJA U RAČUNALNE PROGRAME</t>
  </si>
  <si>
    <t>39130000-2</t>
  </si>
  <si>
    <t>30213000-5</t>
  </si>
  <si>
    <t>UGOVOR</t>
  </si>
  <si>
    <t xml:space="preserve">60 DANA </t>
  </si>
  <si>
    <t>OSTALA UREDSKA OPREMA</t>
  </si>
  <si>
    <t>30190000-7</t>
  </si>
  <si>
    <t>EPIDEMIOLOGIJA</t>
  </si>
  <si>
    <t xml:space="preserve">PRIJEVOZNA SREDSTVA </t>
  </si>
  <si>
    <t>JEDNOSTAVNA NABAVA</t>
  </si>
  <si>
    <t>MIKROBIOLOGIJA</t>
  </si>
  <si>
    <t>LABORATORIJSKA OPREMA</t>
  </si>
  <si>
    <t xml:space="preserve">MEDICINSKA OPREMA </t>
  </si>
  <si>
    <t>38000000-5</t>
  </si>
  <si>
    <t>LABORATORIJSKI HLADNJACI I LEDENICE</t>
  </si>
  <si>
    <t>60 DANA</t>
  </si>
  <si>
    <t>NAVOD FINANCIRA LI SE UGOVOR IZ FONDOVA EU</t>
  </si>
  <si>
    <t>UREDSKI STOLCI</t>
  </si>
  <si>
    <t>33191100-6</t>
  </si>
  <si>
    <t>EVIDENCIJSKI BROJ NABAVE</t>
  </si>
  <si>
    <t>UREĐAJI, STROJEVI I OPREMA ZA OSTALE NAMJENE</t>
  </si>
  <si>
    <t>AUTOKLAV ZA  STERILIZACIJU INFEKTIVNOG OTPADA, TEKUĆINA I LABORATORIJSKOG STAKLA- PROLAZNI (DVOJA VRATA)</t>
  </si>
  <si>
    <t>OPREMA ZA EVAKUACIJU I SPAŠAVANJE</t>
  </si>
  <si>
    <t>DODATNA ULAGANJA NA GRAĐEVINSKIM OBJEKTIMA</t>
  </si>
  <si>
    <t>ICP-OES</t>
  </si>
  <si>
    <t>NABAVA MEDICINSKOG INVENTARA</t>
  </si>
  <si>
    <t>EKOLOGIJA</t>
  </si>
  <si>
    <t>30236000-2</t>
  </si>
  <si>
    <t>33100000-1</t>
  </si>
  <si>
    <t>35112000-2</t>
  </si>
  <si>
    <t>45450000-6</t>
  </si>
  <si>
    <t>30237000-9</t>
  </si>
  <si>
    <t>E DIGITALNI GODIŠNJI</t>
  </si>
  <si>
    <t>DIGITALIZACIJA PRIJAVA ZA ZAPOŠLJAVANJE</t>
  </si>
  <si>
    <t>PRILAGODBA PROSTORA ZA OSOBE S INVALIDITETOM (INDUKTIVNE PETLJE I LINIJE VODILJE)</t>
  </si>
  <si>
    <t>KLIZNA VRATA ZGRADA A PRIZEMLJE SPOJNI HODNIK</t>
  </si>
  <si>
    <t>PROVODI GRAD ZAGREB KAO SREDIŠNJE TIJELO ZA NABAVU</t>
  </si>
  <si>
    <t>ANALITIČKA VAGA</t>
  </si>
  <si>
    <t>MJERNI I KONTROLNI UREĐAJI</t>
  </si>
  <si>
    <t>UREĐAJ ZA ODREĐIVANJE UGLJIKA U TEKUĆIM I KRUTIM UZORCIMA</t>
  </si>
  <si>
    <t>GCMS</t>
  </si>
  <si>
    <t>OSTALA OPREMA ZA ODRŽAVANJE I ZAŠTITU</t>
  </si>
  <si>
    <t>REDOMAT (3 KOMADA)</t>
  </si>
  <si>
    <t>POTPUNO AUTOMATIZIRANI ELFA IMUNOANALIZATOR</t>
  </si>
  <si>
    <t>DESKTOP RAČUNALA</t>
  </si>
  <si>
    <t>NABAVA I ISPORUKA MIKROPROCESORSKE PLINODOJAVNE CENTRALE</t>
  </si>
  <si>
    <t>ZAŠTITNI KABINET  (BSL II)</t>
  </si>
  <si>
    <t xml:space="preserve">PRIJENOSNI ANALIZATOR ZRAKA </t>
  </si>
  <si>
    <t>POMOĆNA OPREMA ZA EKOLOGIJU, 8 GRUPA</t>
  </si>
  <si>
    <t>LABORATORIJSKA OPREMA  ZA EKOLOGIJU, 3 GRUPE</t>
  </si>
  <si>
    <t>MJERNI I KONTROLNI UREĐAJI ZA EKOLOGIJU, 2 GRUPE</t>
  </si>
  <si>
    <t xml:space="preserve">38433000-9 </t>
  </si>
  <si>
    <t xml:space="preserve">38300000-8 </t>
  </si>
  <si>
    <t xml:space="preserve">33127000-6 </t>
  </si>
  <si>
    <t xml:space="preserve">33100000-1 </t>
  </si>
  <si>
    <t xml:space="preserve">38434000-6 </t>
  </si>
  <si>
    <t xml:space="preserve">35121000-8 </t>
  </si>
  <si>
    <t xml:space="preserve">38000000-5 </t>
  </si>
  <si>
    <t>44221230-6</t>
  </si>
  <si>
    <t xml:space="preserve">48900000-7 </t>
  </si>
  <si>
    <t>UREĐAJI  ZA EVIDENCIJU RADNOG VREMENA</t>
  </si>
  <si>
    <t xml:space="preserve">OPREMA ZA ISPITIVANJE ZRAKA, 9 GRUPA </t>
  </si>
  <si>
    <t>45262600-7</t>
  </si>
  <si>
    <t>NADOGRADNJA PROGRAMSKOG RJEŠENJA ZA KADROVSKE POSLOVE 2 GRUPE</t>
  </si>
  <si>
    <t>II.KVARTAL</t>
  </si>
  <si>
    <t>NABAVA RAČUNALA, GRUPE:</t>
  </si>
  <si>
    <t xml:space="preserve">UREĐENJE POSTOJEĆIH PROSTORA NA LOKACIJI MIROGOJSKA CESTA </t>
  </si>
  <si>
    <t>DODATNA ULAGANJA NA TUĐIM GRAĐEVINSKIM OBJEKTIMA RADI PRAVA KORIŠTENJA</t>
  </si>
  <si>
    <t>UREĐENJE VANJSKIH LOKACIJA</t>
  </si>
  <si>
    <t xml:space="preserve">34100000-8 </t>
  </si>
  <si>
    <t xml:space="preserve">AUTOMATSKI UZORKIVAČ SA PRIPRADAJUĆOM OPREMOM - DRON </t>
  </si>
  <si>
    <t>UREĐENJE PROSTORA MIKROBIOLOGIJE (3. KAT)</t>
  </si>
  <si>
    <t>GRUPA</t>
  </si>
  <si>
    <t>KOLIČINA</t>
  </si>
  <si>
    <t>KORISNIK</t>
  </si>
  <si>
    <t>GRUPA 1.</t>
  </si>
  <si>
    <t>GRUPA 2.</t>
  </si>
  <si>
    <t>VORTEX (DIGITALNI)</t>
  </si>
  <si>
    <t>GRUPA 4.</t>
  </si>
  <si>
    <t>GRUPA 5.</t>
  </si>
  <si>
    <t>GRUPA 6.</t>
  </si>
  <si>
    <t>GRUPA 7.</t>
  </si>
  <si>
    <t>GRUPA 8.</t>
  </si>
  <si>
    <t>LABORATORIJSKI MLIN S REDUKCIONIM POKLOPCEM S NOŽEM OD NEHRĐAJUĆEG ČELIKA I NOŽEM ZA MESNE PROIZVODE</t>
  </si>
  <si>
    <t>TESTER ZAPALJIVOSTI IGRAČAKA</t>
  </si>
  <si>
    <t>PODLOGA ZA TESTIRANJE IGRAČAKA-ISPITIVANJE OTPORNOSTI NA PADOVE</t>
  </si>
  <si>
    <t>PROCIJENJENA VRIJEDNOST U EUR</t>
  </si>
  <si>
    <t xml:space="preserve">SUŠIONIK LABORATORIJSKI </t>
  </si>
  <si>
    <t>OZNAKA POZICIJE FINANCIJSKOG PLANA</t>
  </si>
  <si>
    <t>EKOLOGIJA 
(Razrada)</t>
  </si>
  <si>
    <t xml:space="preserve">PRIJENOSNA  RAČUNALA </t>
  </si>
  <si>
    <t>PLANIRANA  VRIJEDNOST PREDMETA NABAVE (PDV UKLJUČEN)
(EUR)</t>
  </si>
  <si>
    <t>IZNOS TROŠKA U FINANCIJSKOM PLANU 
(EUR)</t>
  </si>
  <si>
    <t>III. KVARTAL</t>
  </si>
  <si>
    <t>III.KVARTAL</t>
  </si>
  <si>
    <t>IV.KVARTAL</t>
  </si>
  <si>
    <t>IV. KVARTAL</t>
  </si>
  <si>
    <t>90 DANA</t>
  </si>
  <si>
    <t xml:space="preserve">INFORMATIČKI POTROŠNI HARDWARE (CIJELI ZAVOD) </t>
  </si>
  <si>
    <t>NOVA PROCIJENJENA VRIJEDNOST ZA 2023. GODINU</t>
  </si>
  <si>
    <t>UREĐAJI ZA ODREĐIVANJE KONTAMINANATA I UKUPNOG UGLJIKA, 3 GRUPE</t>
  </si>
  <si>
    <t>EVV-03-2023</t>
  </si>
  <si>
    <t>EMV-08-2023</t>
  </si>
  <si>
    <t>LABORATORIJSKI NAMJEŠTAJ</t>
  </si>
  <si>
    <t>LABORATORIJSKI STOLCI</t>
  </si>
  <si>
    <t xml:space="preserve">39180000-7 </t>
  </si>
  <si>
    <t>NABAVA 25 VOZILA PUTEM OPERATIVNOG LEASINGA NA RAZDOBLJE OD 5 GODINA</t>
  </si>
  <si>
    <t>EVV-05-2023</t>
  </si>
  <si>
    <t>POVEĆANJE/ SMANJENJE
1. REBALANS 
UV 30; 25.05.2023.</t>
  </si>
  <si>
    <t xml:space="preserve">EKOLOGIJA </t>
  </si>
  <si>
    <t>CHNS ANALIZATOR</t>
  </si>
  <si>
    <t>HPLC FLD/UV/DAD</t>
  </si>
  <si>
    <t>BN-45-2023</t>
  </si>
  <si>
    <t>BN-41-2023</t>
  </si>
  <si>
    <t>BN-42-2023</t>
  </si>
  <si>
    <t>RAČUNALO ZA LCMSMS WATERS  INV.BR. 15165</t>
  </si>
  <si>
    <t>EMV-17-2023</t>
  </si>
  <si>
    <t xml:space="preserve">39711100-0 </t>
  </si>
  <si>
    <t>BN-55-2023</t>
  </si>
  <si>
    <t>BN-57-2023</t>
  </si>
  <si>
    <t>BN-58-2023</t>
  </si>
  <si>
    <t xml:space="preserve">32420000-3 </t>
  </si>
  <si>
    <t>OPREMA ZA GRIJANJE, VENTILACIJU I HLAĐENJE</t>
  </si>
  <si>
    <t xml:space="preserve">NABAVA I MONTAŽA SPLIT KLIMA UREĐAJA ZA LABORATORIJE SLUŽBE ZA ZDRAVSTVENU EKOLOGIJU </t>
  </si>
  <si>
    <t>BN-37-2023</t>
  </si>
  <si>
    <t>42512000-8</t>
  </si>
  <si>
    <t>PRIBOR ZA MLJEVENJE GRINDOMIX GM 300</t>
  </si>
  <si>
    <t>PROŠIRENJE MREŽE SA OPTIČKIM PREKLOPNIKOM (SERVER SOBA)/MREŽNA OPREMA ZA SERVER SOBU</t>
  </si>
  <si>
    <t xml:space="preserve">CENTRIFUGA </t>
  </si>
  <si>
    <t xml:space="preserve">GRUPA 3. </t>
  </si>
  <si>
    <t>INKUBATOR</t>
  </si>
  <si>
    <t>ODJEL ZA ZDRAVSTVENU ISPRAVNOST I KVALITETU HRANE</t>
  </si>
  <si>
    <t>PROCIJENJENA VRIJEDNOST ZA 2023. GODINU 
EUR
UV 22; 29.12.2022.</t>
  </si>
  <si>
    <t>POVEĆANJE/ SMANJENJE
2. REBALANS 
UV 37; 20.12.2023.</t>
  </si>
  <si>
    <t>PROCIJENJENA VRIJEDNOST ZA 2022. GODINU U KN</t>
  </si>
  <si>
    <t>IZNOS TROŠKA U FINANCIJSKOM PLANU U KN</t>
  </si>
  <si>
    <t>IZNOS TROŠKA U FINANCIJSKOM PLANU U EUR</t>
  </si>
  <si>
    <t>EMV-06-2022</t>
  </si>
  <si>
    <t>STUDENI 2022.</t>
  </si>
  <si>
    <t>NABAVA RAČUNALA I PISAČA, GRUPE:</t>
  </si>
  <si>
    <t>STOLNA RAČUNALA I MONITORI</t>
  </si>
  <si>
    <t>PISAČI I MULTIFUNKCIJSKI UREĐAJI</t>
  </si>
  <si>
    <t>RAČUNALO SA MONITOROM  ZA POTREBE WEB DESIGNA</t>
  </si>
  <si>
    <t>MONITORI</t>
  </si>
  <si>
    <t>BN-46-2022</t>
  </si>
  <si>
    <t>EMV-01-2022-P</t>
  </si>
  <si>
    <t>38432000-2</t>
  </si>
  <si>
    <t>OŽUJAK 2022.</t>
  </si>
  <si>
    <t>ANALIZATOR ZA MJERENJE KONCENTRACIJE PM 2,5/PM10 FRAKCIJA LEBDEĆIH ČESTICA U ZRAKU</t>
  </si>
  <si>
    <t>DODATNA ULAGANJA U OSTALU NEFINANCIJSKU IMOVINU</t>
  </si>
  <si>
    <t>EVV-08-2021</t>
  </si>
  <si>
    <t>72200000-7</t>
  </si>
  <si>
    <t>RUJAN 2021</t>
  </si>
  <si>
    <t>NABAVA USLUGA ZA PROJEKT "SUSTAV ZA DETEKCIJU I PRAĆENJE KRETANJA ZAGAĐENJA ZRAKA U URBANIM PODRUČJIMA", GRUPE:</t>
  </si>
  <si>
    <t>NABAVA USLUGA RAZVOJA APLIKACIJE</t>
  </si>
  <si>
    <t>NABAVA USLUGA RAZVOJA SUČELJA</t>
  </si>
  <si>
    <t>NABAVA USLUGA TEHNIČKOG KONZULTANTA ZA RAZVOJ MATEMATIČKIH MODELA</t>
  </si>
  <si>
    <t>ODJELA ZA SIGURNOST I KVALITETU PREDMETA OPĆE UPORABE</t>
  </si>
  <si>
    <t>ODJEL ZA MIKROBIOLOŠKE ANALIZE HRANE, PREDMETA OPĆE UPOTREBE I OKOLIŠNIH UZORAKA</t>
  </si>
  <si>
    <t>PLAN RASHODA ZA NABAVU DUGOTRAJNE NEFINANCIJSKE IMOVINE ZA 2023. GODINU  - NEREALIZIRANO 2022</t>
  </si>
  <si>
    <t>PLAN RASHODA ZA NABAVU DUGOTRAJNE NEFINANCIJSKE IMOVINE ZA 2023. GODINU - II.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</si>
</sst>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_k_n"/>
  </numFmts>
  <fonts count="12" x14ac:knownFonts="1">
    <font>
      <sz val="10"/>
      <name val="Arial"/>
      <charset val="238"/>
    </font>
    <font>
      <b/>
      <sz val="9"/>
      <color theme="8" tint="-0.499984740745262"/>
      <name val="Calibri Light"/>
      <family val="2"/>
      <charset val="238"/>
    </font>
    <font>
      <sz val="10"/>
      <name val="Microsoft Sans Serif"/>
      <family val="2"/>
      <charset val="238"/>
    </font>
    <font>
      <sz val="9"/>
      <color theme="8" tint="-0.499984740745262"/>
      <name val="Calibri Light"/>
      <family val="2"/>
      <charset val="238"/>
      <scheme val="major"/>
    </font>
    <font>
      <b/>
      <sz val="11"/>
      <color theme="8" tint="-0.499984740745262"/>
      <name val="Calibri Light"/>
      <family val="2"/>
      <charset val="238"/>
      <scheme val="major"/>
    </font>
    <font>
      <b/>
      <sz val="9"/>
      <color theme="8" tint="-0.499984740745262"/>
      <name val="Calibri Light"/>
      <family val="2"/>
      <charset val="238"/>
      <scheme val="major"/>
    </font>
    <font>
      <sz val="9"/>
      <color theme="8" tint="-0.499984740745262"/>
      <name val="Calibri Light"/>
      <family val="2"/>
      <charset val="238"/>
    </font>
    <font>
      <b/>
      <sz val="10"/>
      <color theme="8" tint="-0.499984740745262"/>
      <name val="Calibri Light"/>
      <family val="2"/>
      <charset val="238"/>
      <scheme val="major"/>
    </font>
    <font>
      <b/>
      <sz val="12"/>
      <color theme="8" tint="-0.499984740745262"/>
      <name val="Calibri Light"/>
      <family val="2"/>
      <charset val="238"/>
      <scheme val="major"/>
    </font>
    <font>
      <sz val="9"/>
      <color theme="0"/>
      <name val="Calibri Light"/>
      <family val="2"/>
      <charset val="238"/>
      <scheme val="major"/>
    </font>
    <font>
      <b/>
      <sz val="9"/>
      <color theme="8" tint="-0.499984740745262"/>
      <name val="Arial"/>
      <family val="2"/>
      <charset val="238"/>
    </font>
    <font>
      <sz val="9"/>
      <color theme="8" tint="-0.49998474074526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3" fontId="1" fillId="9" borderId="1" xfId="0" applyNumberFormat="1" applyFont="1" applyFill="1" applyBorder="1" applyAlignment="1">
      <alignment horizontal="right" vertical="center" wrapText="1"/>
    </xf>
    <xf numFmtId="3" fontId="5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3" fontId="1" fillId="5" borderId="1" xfId="0" applyNumberFormat="1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4" fontId="3" fillId="0" borderId="0" xfId="0" applyNumberFormat="1" applyFont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5" fillId="0" borderId="0" xfId="0" applyFont="1"/>
    <xf numFmtId="4" fontId="5" fillId="3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3" fontId="1" fillId="9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3" fontId="6" fillId="9" borderId="1" xfId="0" applyNumberFormat="1" applyFont="1" applyFill="1" applyBorder="1" applyAlignment="1">
      <alignment vertical="center" wrapText="1"/>
    </xf>
    <xf numFmtId="3" fontId="6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3" fillId="9" borderId="1" xfId="0" applyNumberFormat="1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left"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0" fontId="3" fillId="10" borderId="1" xfId="0" applyFont="1" applyFill="1" applyBorder="1" applyAlignment="1">
      <alignment vertical="center" wrapText="1"/>
    </xf>
    <xf numFmtId="0" fontId="5" fillId="9" borderId="5" xfId="0" applyFont="1" applyFill="1" applyBorder="1" applyAlignment="1">
      <alignment horizontal="center" vertical="center" wrapText="1"/>
    </xf>
    <xf numFmtId="4" fontId="5" fillId="9" borderId="5" xfId="0" applyNumberFormat="1" applyFont="1" applyFill="1" applyBorder="1" applyAlignment="1">
      <alignment horizontal="center" vertical="center" wrapText="1"/>
    </xf>
    <xf numFmtId="3" fontId="5" fillId="9" borderId="5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vertical="center" wrapText="1"/>
    </xf>
    <xf numFmtId="3" fontId="5" fillId="9" borderId="5" xfId="0" applyNumberFormat="1" applyFont="1" applyFill="1" applyBorder="1" applyAlignment="1">
      <alignment horizontal="right" vertical="center"/>
    </xf>
    <xf numFmtId="3" fontId="5" fillId="9" borderId="5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2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5" fillId="9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1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165" fontId="11" fillId="7" borderId="1" xfId="0" applyNumberFormat="1" applyFont="1" applyFill="1" applyBorder="1" applyAlignment="1">
      <alignment horizontal="right" vertical="center" wrapText="1"/>
    </xf>
    <xf numFmtId="0" fontId="11" fillId="9" borderId="1" xfId="0" applyFont="1" applyFill="1" applyBorder="1" applyAlignment="1">
      <alignment horizontal="left" vertical="center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165" fontId="11" fillId="9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165" fontId="11" fillId="6" borderId="1" xfId="0" applyNumberFormat="1" applyFont="1" applyFill="1" applyBorder="1" applyAlignment="1">
      <alignment horizontal="right" vertical="center" wrapText="1"/>
    </xf>
    <xf numFmtId="0" fontId="11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165" fontId="11" fillId="8" borderId="1" xfId="0" applyNumberFormat="1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colors>
    <mruColors>
      <color rgb="FFF7E8FE"/>
      <color rgb="FFF3DAFE"/>
      <color rgb="FFFEDAFB"/>
      <color rgb="FFDEF7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Topla plava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T63"/>
  <sheetViews>
    <sheetView tabSelected="1" zoomScale="90" zoomScaleNormal="90" workbookViewId="0">
      <pane ySplit="4" topLeftCell="A5" activePane="bottomLeft" state="frozen"/>
      <selection activeCell="A2" sqref="A2:Q2"/>
      <selection pane="bottomLeft" activeCell="O59" sqref="O59"/>
    </sheetView>
  </sheetViews>
  <sheetFormatPr defaultColWidth="9.140625" defaultRowHeight="12" x14ac:dyDescent="0.2"/>
  <cols>
    <col min="1" max="1" width="13.28515625" style="2" customWidth="1"/>
    <col min="2" max="3" width="13.28515625" style="3" customWidth="1"/>
    <col min="4" max="8" width="13.28515625" style="2" customWidth="1"/>
    <col min="9" max="9" width="39.7109375" style="2" customWidth="1"/>
    <col min="10" max="13" width="15.140625" style="4" customWidth="1"/>
    <col min="14" max="14" width="14.42578125" style="4" customWidth="1"/>
    <col min="15" max="15" width="14.5703125" style="57" customWidth="1"/>
    <col min="16" max="16" width="14.5703125" style="58" customWidth="1"/>
    <col min="17" max="17" width="29" style="2" customWidth="1"/>
    <col min="18" max="18" width="9.140625" style="2"/>
    <col min="19" max="19" width="9.140625" style="94"/>
    <col min="20" max="16384" width="9.140625" style="2"/>
  </cols>
  <sheetData>
    <row r="1" spans="1:19" s="97" customFormat="1" x14ac:dyDescent="0.2">
      <c r="B1" s="98"/>
      <c r="C1" s="98"/>
      <c r="J1" s="99">
        <f>J3-J59</f>
        <v>0</v>
      </c>
      <c r="K1" s="99">
        <f t="shared" ref="K1:O1" si="0">K3-K59</f>
        <v>0</v>
      </c>
      <c r="L1" s="99">
        <f t="shared" si="0"/>
        <v>0</v>
      </c>
      <c r="M1" s="99">
        <f t="shared" si="0"/>
        <v>0</v>
      </c>
      <c r="N1" s="99">
        <f t="shared" si="0"/>
        <v>0</v>
      </c>
      <c r="O1" s="99">
        <f t="shared" si="0"/>
        <v>0</v>
      </c>
      <c r="P1" s="101"/>
      <c r="S1" s="100"/>
    </row>
    <row r="2" spans="1:19" ht="24.95" customHeight="1" thickBot="1" x14ac:dyDescent="0.25">
      <c r="A2" s="128" t="s">
        <v>176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</row>
    <row r="3" spans="1:19" s="97" customFormat="1" ht="15" customHeight="1" thickTop="1" thickBot="1" x14ac:dyDescent="0.25">
      <c r="B3" s="98"/>
      <c r="C3" s="98"/>
      <c r="J3" s="99">
        <f>J7+J8+J10+J11+J12+J14+J19+J23+J25+J27+J28+J29+J30+J31+J32+J35+J38+J39+J41+J42+J43+J17+J45+J46+J49+J50+J52+J54+J55+J56+J58+J15+J40+J9+J21+J33+J34</f>
        <v>2268100</v>
      </c>
      <c r="K3" s="99">
        <f>K7+K8+K10+K11+K12+K14+K19+K23+K25+K27+K28+K29+K30+K31+K32+K35+K38+K39+K41+K42+K43+K17+K45+K46+K49+K50+K52+K54+K55+K56+K58+K15+K40+K9+K21+K33+K34</f>
        <v>1243700</v>
      </c>
      <c r="L3" s="99">
        <f t="shared" ref="L3:O3" si="1">L7+L8+L10+L11+L12+L14+L19+L23+L25+L27+L28+L29+L30+L31+L32+L35+L38+L39+L41+L42+L43+L17+L45+L46+L49+L50+L52+L54+L55+L56+L58+L15+L40+L9+L21+L33+L34</f>
        <v>-2073180</v>
      </c>
      <c r="M3" s="99">
        <f t="shared" si="1"/>
        <v>1438620</v>
      </c>
      <c r="N3" s="99">
        <f t="shared" si="1"/>
        <v>1798275</v>
      </c>
      <c r="O3" s="99">
        <f t="shared" si="1"/>
        <v>1701984.5</v>
      </c>
      <c r="P3" s="99"/>
      <c r="S3" s="100"/>
    </row>
    <row r="4" spans="1:19" s="3" customFormat="1" ht="73.5" thickTop="1" thickBot="1" x14ac:dyDescent="0.25">
      <c r="A4" s="84" t="s">
        <v>35</v>
      </c>
      <c r="B4" s="84" t="s">
        <v>1</v>
      </c>
      <c r="C4" s="84" t="s">
        <v>2</v>
      </c>
      <c r="D4" s="84" t="s">
        <v>3</v>
      </c>
      <c r="E4" s="84" t="s">
        <v>4</v>
      </c>
      <c r="F4" s="84" t="s">
        <v>5</v>
      </c>
      <c r="G4" s="84" t="s">
        <v>6</v>
      </c>
      <c r="H4" s="84" t="s">
        <v>7</v>
      </c>
      <c r="I4" s="84" t="s">
        <v>8</v>
      </c>
      <c r="J4" s="85" t="s">
        <v>148</v>
      </c>
      <c r="K4" s="85" t="s">
        <v>124</v>
      </c>
      <c r="L4" s="85" t="s">
        <v>149</v>
      </c>
      <c r="M4" s="85" t="s">
        <v>115</v>
      </c>
      <c r="N4" s="85" t="s">
        <v>107</v>
      </c>
      <c r="O4" s="86" t="s">
        <v>108</v>
      </c>
      <c r="P4" s="86" t="s">
        <v>32</v>
      </c>
      <c r="Q4" s="84" t="s">
        <v>9</v>
      </c>
      <c r="S4" s="95"/>
    </row>
    <row r="5" spans="1:19" s="3" customFormat="1" ht="30" customHeight="1" thickTop="1" x14ac:dyDescent="0.2">
      <c r="A5" s="5"/>
      <c r="B5" s="5"/>
      <c r="C5" s="5"/>
      <c r="D5" s="5"/>
      <c r="E5" s="5"/>
      <c r="F5" s="5"/>
      <c r="G5" s="5"/>
      <c r="H5" s="5">
        <v>42211</v>
      </c>
      <c r="I5" s="6" t="s">
        <v>12</v>
      </c>
      <c r="J5" s="7">
        <f>SUM(J6,J10,J11,J12)</f>
        <v>176500</v>
      </c>
      <c r="K5" s="7">
        <f t="shared" ref="K5:L5" si="2">SUM(K6,K10,K11,K12)</f>
        <v>0</v>
      </c>
      <c r="L5" s="7">
        <f t="shared" si="2"/>
        <v>-52800</v>
      </c>
      <c r="M5" s="7">
        <f>SUM(M6,M10,M11,M12)</f>
        <v>123700</v>
      </c>
      <c r="N5" s="7">
        <f t="shared" ref="N5:O5" si="3">SUM(N6,N10,N11,N12)</f>
        <v>154625</v>
      </c>
      <c r="O5" s="7">
        <f t="shared" si="3"/>
        <v>148177</v>
      </c>
      <c r="P5" s="8"/>
      <c r="Q5" s="9"/>
      <c r="S5" s="95"/>
    </row>
    <row r="6" spans="1:19" s="3" customFormat="1" ht="30" customHeight="1" x14ac:dyDescent="0.2">
      <c r="A6" s="10"/>
      <c r="B6" s="10" t="s">
        <v>18</v>
      </c>
      <c r="C6" s="10" t="s">
        <v>15</v>
      </c>
      <c r="D6" s="10" t="s">
        <v>13</v>
      </c>
      <c r="E6" s="10" t="s">
        <v>19</v>
      </c>
      <c r="F6" s="10" t="s">
        <v>80</v>
      </c>
      <c r="G6" s="10" t="s">
        <v>20</v>
      </c>
      <c r="H6" s="10" t="s">
        <v>11</v>
      </c>
      <c r="I6" s="11" t="s">
        <v>81</v>
      </c>
      <c r="J6" s="12">
        <f>SUM(J7:J9)</f>
        <v>53100</v>
      </c>
      <c r="K6" s="12">
        <f t="shared" ref="K6:M6" si="4">SUM(K7:K9)</f>
        <v>0</v>
      </c>
      <c r="L6" s="12">
        <f t="shared" si="4"/>
        <v>-48800</v>
      </c>
      <c r="M6" s="12">
        <f t="shared" si="4"/>
        <v>4300</v>
      </c>
      <c r="N6" s="12">
        <f t="shared" ref="N6" si="5">SUM(N7:N9)</f>
        <v>5375</v>
      </c>
      <c r="O6" s="12">
        <f t="shared" ref="O6" si="6">SUM(O7:O9)</f>
        <v>4300</v>
      </c>
      <c r="P6" s="13" t="s">
        <v>10</v>
      </c>
      <c r="Q6" s="14" t="s">
        <v>52</v>
      </c>
      <c r="S6" s="95"/>
    </row>
    <row r="7" spans="1:19" s="3" customFormat="1" ht="30" customHeight="1" x14ac:dyDescent="0.2">
      <c r="A7" s="15"/>
      <c r="B7" s="15"/>
      <c r="C7" s="15"/>
      <c r="D7" s="15"/>
      <c r="E7" s="16"/>
      <c r="F7" s="16"/>
      <c r="G7" s="16"/>
      <c r="H7" s="16" t="s">
        <v>11</v>
      </c>
      <c r="I7" s="17" t="s">
        <v>60</v>
      </c>
      <c r="J7" s="18">
        <v>46500</v>
      </c>
      <c r="K7" s="18">
        <v>0</v>
      </c>
      <c r="L7" s="18">
        <v>-46500</v>
      </c>
      <c r="M7" s="82">
        <f t="shared" ref="M7:M58" si="7">J7+K7+L7</f>
        <v>0</v>
      </c>
      <c r="N7" s="18">
        <f t="shared" ref="N7:N58" si="8">M7*1.25</f>
        <v>0</v>
      </c>
      <c r="O7" s="18">
        <f>M7*1.205</f>
        <v>0</v>
      </c>
      <c r="P7" s="19"/>
      <c r="Q7" s="20"/>
      <c r="S7" s="95"/>
    </row>
    <row r="8" spans="1:19" s="3" customFormat="1" ht="30" customHeight="1" x14ac:dyDescent="0.2">
      <c r="A8" s="15"/>
      <c r="B8" s="15"/>
      <c r="C8" s="15"/>
      <c r="D8" s="15"/>
      <c r="E8" s="16"/>
      <c r="F8" s="16"/>
      <c r="G8" s="16"/>
      <c r="H8" s="16" t="s">
        <v>11</v>
      </c>
      <c r="I8" s="17" t="s">
        <v>106</v>
      </c>
      <c r="J8" s="18">
        <v>6600</v>
      </c>
      <c r="K8" s="18">
        <v>0</v>
      </c>
      <c r="L8" s="18">
        <v>-6600</v>
      </c>
      <c r="M8" s="82">
        <f t="shared" si="7"/>
        <v>0</v>
      </c>
      <c r="N8" s="18">
        <f t="shared" si="8"/>
        <v>0</v>
      </c>
      <c r="O8" s="18">
        <f>M8*1.205</f>
        <v>0</v>
      </c>
      <c r="P8" s="19"/>
      <c r="Q8" s="20"/>
      <c r="S8" s="95"/>
    </row>
    <row r="9" spans="1:19" s="3" customFormat="1" ht="30" customHeight="1" x14ac:dyDescent="0.2">
      <c r="A9" s="15" t="s">
        <v>128</v>
      </c>
      <c r="B9" s="15" t="s">
        <v>18</v>
      </c>
      <c r="C9" s="15" t="s">
        <v>25</v>
      </c>
      <c r="D9" s="15"/>
      <c r="E9" s="16"/>
      <c r="F9" s="16"/>
      <c r="G9" s="16"/>
      <c r="H9" s="16" t="s">
        <v>42</v>
      </c>
      <c r="I9" s="81" t="s">
        <v>131</v>
      </c>
      <c r="J9" s="18">
        <v>0</v>
      </c>
      <c r="K9" s="18">
        <v>0</v>
      </c>
      <c r="L9" s="18">
        <v>4300</v>
      </c>
      <c r="M9" s="18">
        <f t="shared" si="7"/>
        <v>4300</v>
      </c>
      <c r="N9" s="18">
        <f t="shared" si="8"/>
        <v>5375</v>
      </c>
      <c r="O9" s="18">
        <f>M9</f>
        <v>4300</v>
      </c>
      <c r="P9" s="19"/>
      <c r="Q9" s="20"/>
      <c r="S9" s="95"/>
    </row>
    <row r="10" spans="1:19" s="3" customFormat="1" ht="30" customHeight="1" x14ac:dyDescent="0.2">
      <c r="A10" s="21" t="s">
        <v>134</v>
      </c>
      <c r="B10" s="10" t="s">
        <v>47</v>
      </c>
      <c r="C10" s="10" t="s">
        <v>25</v>
      </c>
      <c r="D10" s="21"/>
      <c r="E10" s="10"/>
      <c r="F10" s="10"/>
      <c r="G10" s="10"/>
      <c r="H10" s="10" t="s">
        <v>11</v>
      </c>
      <c r="I10" s="11" t="s">
        <v>114</v>
      </c>
      <c r="J10" s="12">
        <v>6600</v>
      </c>
      <c r="K10" s="12">
        <v>0</v>
      </c>
      <c r="L10" s="12">
        <v>0</v>
      </c>
      <c r="M10" s="12">
        <f t="shared" si="7"/>
        <v>6600</v>
      </c>
      <c r="N10" s="12">
        <f t="shared" si="8"/>
        <v>8250</v>
      </c>
      <c r="O10" s="12">
        <f>M10*1.205</f>
        <v>7953.0000000000009</v>
      </c>
      <c r="P10" s="13" t="s">
        <v>10</v>
      </c>
      <c r="Q10" s="14"/>
      <c r="S10" s="95"/>
    </row>
    <row r="11" spans="1:19" s="3" customFormat="1" ht="30" customHeight="1" x14ac:dyDescent="0.2">
      <c r="A11" s="21"/>
      <c r="B11" s="21" t="s">
        <v>43</v>
      </c>
      <c r="C11" s="10" t="s">
        <v>25</v>
      </c>
      <c r="D11" s="21"/>
      <c r="E11" s="10"/>
      <c r="F11" s="10"/>
      <c r="G11" s="10"/>
      <c r="H11" s="10" t="s">
        <v>11</v>
      </c>
      <c r="I11" s="22" t="s">
        <v>76</v>
      </c>
      <c r="J11" s="12">
        <v>4000</v>
      </c>
      <c r="K11" s="12">
        <v>0</v>
      </c>
      <c r="L11" s="12">
        <v>-4000</v>
      </c>
      <c r="M11" s="12">
        <f t="shared" si="7"/>
        <v>0</v>
      </c>
      <c r="N11" s="12">
        <f t="shared" si="8"/>
        <v>0</v>
      </c>
      <c r="O11" s="12">
        <f>M11*1.205</f>
        <v>0</v>
      </c>
      <c r="P11" s="13" t="s">
        <v>10</v>
      </c>
      <c r="Q11" s="14"/>
      <c r="S11" s="95"/>
    </row>
    <row r="12" spans="1:19" s="3" customFormat="1" ht="57.75" customHeight="1" x14ac:dyDescent="0.2">
      <c r="A12" s="21" t="s">
        <v>132</v>
      </c>
      <c r="B12" s="21" t="s">
        <v>137</v>
      </c>
      <c r="C12" s="10" t="s">
        <v>15</v>
      </c>
      <c r="D12" s="21" t="s">
        <v>10</v>
      </c>
      <c r="E12" s="10" t="s">
        <v>19</v>
      </c>
      <c r="F12" s="21" t="s">
        <v>112</v>
      </c>
      <c r="G12" s="10" t="s">
        <v>20</v>
      </c>
      <c r="H12" s="10" t="s">
        <v>11</v>
      </c>
      <c r="I12" s="11" t="s">
        <v>143</v>
      </c>
      <c r="J12" s="12">
        <v>112800</v>
      </c>
      <c r="K12" s="12">
        <v>0</v>
      </c>
      <c r="L12" s="12">
        <v>0</v>
      </c>
      <c r="M12" s="12">
        <f t="shared" si="7"/>
        <v>112800</v>
      </c>
      <c r="N12" s="12">
        <f t="shared" si="8"/>
        <v>141000</v>
      </c>
      <c r="O12" s="12">
        <f>M12*1.205</f>
        <v>135924</v>
      </c>
      <c r="P12" s="13" t="s">
        <v>10</v>
      </c>
      <c r="Q12" s="102" t="s">
        <v>52</v>
      </c>
      <c r="S12" s="95"/>
    </row>
    <row r="13" spans="1:19" s="3" customFormat="1" ht="30" customHeight="1" x14ac:dyDescent="0.2">
      <c r="A13" s="23"/>
      <c r="B13" s="24"/>
      <c r="C13" s="24"/>
      <c r="D13" s="24"/>
      <c r="E13" s="24"/>
      <c r="F13" s="24"/>
      <c r="G13" s="24"/>
      <c r="H13" s="24">
        <v>42212</v>
      </c>
      <c r="I13" s="25" t="s">
        <v>14</v>
      </c>
      <c r="J13" s="26">
        <f>SUM(J14:J15)</f>
        <v>31900</v>
      </c>
      <c r="K13" s="26">
        <f t="shared" ref="K13:M13" si="9">SUM(K14:K15)</f>
        <v>0</v>
      </c>
      <c r="L13" s="26">
        <f t="shared" si="9"/>
        <v>-31900</v>
      </c>
      <c r="M13" s="26">
        <f t="shared" si="9"/>
        <v>0</v>
      </c>
      <c r="N13" s="26">
        <f t="shared" ref="N13" si="10">SUM(N14:N15)</f>
        <v>0</v>
      </c>
      <c r="O13" s="26">
        <f t="shared" ref="O13" si="11">SUM(O14:O15)</f>
        <v>0</v>
      </c>
      <c r="P13" s="26"/>
      <c r="Q13" s="26"/>
      <c r="S13" s="95"/>
    </row>
    <row r="14" spans="1:19" s="3" customFormat="1" ht="30" customHeight="1" x14ac:dyDescent="0.2">
      <c r="A14" s="16"/>
      <c r="B14" s="16" t="s">
        <v>17</v>
      </c>
      <c r="C14" s="16" t="s">
        <v>25</v>
      </c>
      <c r="D14" s="16"/>
      <c r="E14" s="16"/>
      <c r="F14" s="16"/>
      <c r="G14" s="16"/>
      <c r="H14" s="16" t="s">
        <v>11</v>
      </c>
      <c r="I14" s="17" t="s">
        <v>14</v>
      </c>
      <c r="J14" s="29">
        <v>23900</v>
      </c>
      <c r="K14" s="29">
        <v>0</v>
      </c>
      <c r="L14" s="29">
        <v>-23900</v>
      </c>
      <c r="M14" s="29">
        <f t="shared" si="7"/>
        <v>0</v>
      </c>
      <c r="N14" s="18">
        <f t="shared" si="8"/>
        <v>0</v>
      </c>
      <c r="O14" s="29">
        <f t="shared" ref="O14:O15" si="12">M14*1.205</f>
        <v>0</v>
      </c>
      <c r="P14" s="19" t="s">
        <v>10</v>
      </c>
      <c r="Q14" s="30"/>
      <c r="S14" s="95"/>
    </row>
    <row r="15" spans="1:19" s="3" customFormat="1" ht="30" customHeight="1" x14ac:dyDescent="0.2">
      <c r="A15" s="16"/>
      <c r="B15" s="16" t="s">
        <v>17</v>
      </c>
      <c r="C15" s="16" t="s">
        <v>25</v>
      </c>
      <c r="D15" s="16"/>
      <c r="E15" s="16"/>
      <c r="F15" s="16"/>
      <c r="G15" s="16"/>
      <c r="H15" s="16" t="s">
        <v>11</v>
      </c>
      <c r="I15" s="17" t="s">
        <v>33</v>
      </c>
      <c r="J15" s="29">
        <v>8000</v>
      </c>
      <c r="K15" s="29">
        <v>0</v>
      </c>
      <c r="L15" s="29">
        <v>-8000</v>
      </c>
      <c r="M15" s="29">
        <f t="shared" si="7"/>
        <v>0</v>
      </c>
      <c r="N15" s="18">
        <f t="shared" si="8"/>
        <v>0</v>
      </c>
      <c r="O15" s="29">
        <f t="shared" si="12"/>
        <v>0</v>
      </c>
      <c r="P15" s="19" t="s">
        <v>10</v>
      </c>
      <c r="Q15" s="30"/>
      <c r="S15" s="95"/>
    </row>
    <row r="16" spans="1:19" s="3" customFormat="1" ht="30" customHeight="1" x14ac:dyDescent="0.2">
      <c r="A16" s="23"/>
      <c r="B16" s="24"/>
      <c r="C16" s="24"/>
      <c r="D16" s="24"/>
      <c r="E16" s="24"/>
      <c r="F16" s="24"/>
      <c r="G16" s="24"/>
      <c r="H16" s="24">
        <v>422120</v>
      </c>
      <c r="I16" s="25" t="s">
        <v>119</v>
      </c>
      <c r="J16" s="26">
        <f>J17</f>
        <v>0</v>
      </c>
      <c r="K16" s="26">
        <f t="shared" ref="K16:M16" si="13">K17</f>
        <v>6000</v>
      </c>
      <c r="L16" s="26">
        <f t="shared" si="13"/>
        <v>0</v>
      </c>
      <c r="M16" s="26">
        <f t="shared" si="13"/>
        <v>6000</v>
      </c>
      <c r="N16" s="26">
        <f t="shared" ref="N16" si="14">N17</f>
        <v>7500</v>
      </c>
      <c r="O16" s="26">
        <f t="shared" ref="O16" si="15">O17</f>
        <v>7500</v>
      </c>
      <c r="P16" s="26" t="str">
        <f t="shared" ref="P16" si="16">P17</f>
        <v>NE</v>
      </c>
      <c r="Q16" s="28"/>
      <c r="S16" s="95"/>
    </row>
    <row r="17" spans="1:19" s="3" customFormat="1" ht="30" customHeight="1" x14ac:dyDescent="0.2">
      <c r="A17" s="16" t="s">
        <v>129</v>
      </c>
      <c r="B17" s="16" t="s">
        <v>121</v>
      </c>
      <c r="C17" s="16" t="s">
        <v>25</v>
      </c>
      <c r="D17" s="16"/>
      <c r="E17" s="16"/>
      <c r="F17" s="16"/>
      <c r="G17" s="16"/>
      <c r="H17" s="16" t="s">
        <v>26</v>
      </c>
      <c r="I17" s="17" t="s">
        <v>120</v>
      </c>
      <c r="J17" s="29">
        <v>0</v>
      </c>
      <c r="K17" s="29">
        <v>6000</v>
      </c>
      <c r="L17" s="29">
        <v>0</v>
      </c>
      <c r="M17" s="29">
        <f t="shared" si="7"/>
        <v>6000</v>
      </c>
      <c r="N17" s="18">
        <f t="shared" si="8"/>
        <v>7500</v>
      </c>
      <c r="O17" s="29">
        <f>M17*1.25</f>
        <v>7500</v>
      </c>
      <c r="P17" s="19" t="s">
        <v>10</v>
      </c>
      <c r="Q17" s="30"/>
      <c r="S17" s="95"/>
    </row>
    <row r="18" spans="1:19" s="3" customFormat="1" ht="30" customHeight="1" x14ac:dyDescent="0.2">
      <c r="A18" s="31"/>
      <c r="B18" s="24"/>
      <c r="C18" s="24"/>
      <c r="D18" s="24"/>
      <c r="E18" s="24"/>
      <c r="F18" s="24"/>
      <c r="G18" s="24"/>
      <c r="H18" s="24">
        <v>422190</v>
      </c>
      <c r="I18" s="25" t="s">
        <v>21</v>
      </c>
      <c r="J18" s="26">
        <f>SUM(J19)</f>
        <v>11900</v>
      </c>
      <c r="K18" s="26">
        <f t="shared" ref="K18:M18" si="17">SUM(K19)</f>
        <v>0</v>
      </c>
      <c r="L18" s="26">
        <f t="shared" si="17"/>
        <v>-11900</v>
      </c>
      <c r="M18" s="26">
        <f t="shared" si="17"/>
        <v>0</v>
      </c>
      <c r="N18" s="26">
        <f t="shared" ref="N18" si="18">SUM(N19)</f>
        <v>0</v>
      </c>
      <c r="O18" s="26">
        <f t="shared" ref="O18" si="19">SUM(O19)</f>
        <v>0</v>
      </c>
      <c r="P18" s="26"/>
      <c r="Q18" s="28"/>
      <c r="S18" s="95"/>
    </row>
    <row r="19" spans="1:19" s="3" customFormat="1" ht="30" customHeight="1" x14ac:dyDescent="0.2">
      <c r="A19" s="16"/>
      <c r="B19" s="16" t="s">
        <v>22</v>
      </c>
      <c r="C19" s="16" t="s">
        <v>25</v>
      </c>
      <c r="D19" s="16"/>
      <c r="E19" s="16"/>
      <c r="F19" s="16"/>
      <c r="G19" s="16"/>
      <c r="H19" s="16" t="s">
        <v>23</v>
      </c>
      <c r="I19" s="17" t="s">
        <v>58</v>
      </c>
      <c r="J19" s="29">
        <v>11900</v>
      </c>
      <c r="K19" s="29">
        <v>0</v>
      </c>
      <c r="L19" s="29">
        <v>-11900</v>
      </c>
      <c r="M19" s="29">
        <f t="shared" si="7"/>
        <v>0</v>
      </c>
      <c r="N19" s="18">
        <f t="shared" si="8"/>
        <v>0</v>
      </c>
      <c r="O19" s="20">
        <f>M19*1.25</f>
        <v>0</v>
      </c>
      <c r="P19" s="19" t="s">
        <v>10</v>
      </c>
      <c r="Q19" s="30"/>
      <c r="S19" s="95"/>
    </row>
    <row r="20" spans="1:19" s="3" customFormat="1" ht="30" customHeight="1" x14ac:dyDescent="0.2">
      <c r="A20" s="24"/>
      <c r="B20" s="23"/>
      <c r="C20" s="24"/>
      <c r="D20" s="24"/>
      <c r="E20" s="24"/>
      <c r="F20" s="24"/>
      <c r="G20" s="24"/>
      <c r="H20" s="24">
        <v>42231</v>
      </c>
      <c r="I20" s="25" t="s">
        <v>138</v>
      </c>
      <c r="J20" s="26">
        <f>J21</f>
        <v>0</v>
      </c>
      <c r="K20" s="26">
        <f t="shared" ref="K20:M20" si="20">K21</f>
        <v>0</v>
      </c>
      <c r="L20" s="26">
        <f t="shared" si="20"/>
        <v>13000</v>
      </c>
      <c r="M20" s="26">
        <f t="shared" si="20"/>
        <v>13000</v>
      </c>
      <c r="N20" s="26">
        <f t="shared" ref="N20" si="21">N21</f>
        <v>16250</v>
      </c>
      <c r="O20" s="26">
        <f t="shared" ref="O20" si="22">O21</f>
        <v>13000</v>
      </c>
      <c r="P20" s="26"/>
      <c r="Q20" s="28"/>
      <c r="S20" s="95"/>
    </row>
    <row r="21" spans="1:19" s="3" customFormat="1" ht="30" customHeight="1" x14ac:dyDescent="0.2">
      <c r="A21" s="16" t="s">
        <v>140</v>
      </c>
      <c r="B21" s="16" t="s">
        <v>141</v>
      </c>
      <c r="C21" s="16" t="s">
        <v>25</v>
      </c>
      <c r="D21" s="16"/>
      <c r="E21" s="16"/>
      <c r="F21" s="16"/>
      <c r="G21" s="16"/>
      <c r="H21" s="16" t="s">
        <v>42</v>
      </c>
      <c r="I21" s="17" t="s">
        <v>139</v>
      </c>
      <c r="J21" s="29">
        <v>0</v>
      </c>
      <c r="K21" s="29">
        <v>0</v>
      </c>
      <c r="L21" s="29">
        <v>13000</v>
      </c>
      <c r="M21" s="29">
        <f t="shared" si="7"/>
        <v>13000</v>
      </c>
      <c r="N21" s="18">
        <f t="shared" si="8"/>
        <v>16250</v>
      </c>
      <c r="O21" s="20">
        <f>M21</f>
        <v>13000</v>
      </c>
      <c r="P21" s="19"/>
      <c r="Q21" s="30"/>
      <c r="S21" s="95"/>
    </row>
    <row r="22" spans="1:19" s="3" customFormat="1" ht="30" customHeight="1" x14ac:dyDescent="0.2">
      <c r="A22" s="24"/>
      <c r="B22" s="23"/>
      <c r="C22" s="24"/>
      <c r="D22" s="24"/>
      <c r="E22" s="24"/>
      <c r="F22" s="24"/>
      <c r="G22" s="24"/>
      <c r="H22" s="24">
        <v>422411</v>
      </c>
      <c r="I22" s="25" t="s">
        <v>28</v>
      </c>
      <c r="J22" s="26">
        <f>J23</f>
        <v>21600</v>
      </c>
      <c r="K22" s="26">
        <f t="shared" ref="K22:M22" si="23">K23</f>
        <v>0</v>
      </c>
      <c r="L22" s="26">
        <f t="shared" si="23"/>
        <v>0</v>
      </c>
      <c r="M22" s="26">
        <f t="shared" si="23"/>
        <v>21600</v>
      </c>
      <c r="N22" s="26">
        <f t="shared" ref="N22" si="24">N23</f>
        <v>27000</v>
      </c>
      <c r="O22" s="26">
        <f t="shared" ref="O22" si="25">O23</f>
        <v>27000</v>
      </c>
      <c r="P22" s="26"/>
      <c r="Q22" s="28"/>
      <c r="S22" s="95"/>
    </row>
    <row r="23" spans="1:19" s="3" customFormat="1" ht="30" customHeight="1" x14ac:dyDescent="0.2">
      <c r="A23" s="16"/>
      <c r="B23" s="16" t="s">
        <v>44</v>
      </c>
      <c r="C23" s="16" t="s">
        <v>25</v>
      </c>
      <c r="D23" s="16"/>
      <c r="E23" s="16"/>
      <c r="F23" s="16"/>
      <c r="G23" s="16"/>
      <c r="H23" s="16" t="s">
        <v>11</v>
      </c>
      <c r="I23" s="17" t="s">
        <v>41</v>
      </c>
      <c r="J23" s="29">
        <v>21600</v>
      </c>
      <c r="K23" s="29">
        <v>0</v>
      </c>
      <c r="L23" s="29">
        <v>0</v>
      </c>
      <c r="M23" s="29">
        <f t="shared" si="7"/>
        <v>21600</v>
      </c>
      <c r="N23" s="18">
        <f t="shared" si="8"/>
        <v>27000</v>
      </c>
      <c r="O23" s="29">
        <f>M23*1.25</f>
        <v>27000</v>
      </c>
      <c r="P23" s="19" t="s">
        <v>10</v>
      </c>
      <c r="Q23" s="30"/>
      <c r="S23" s="95"/>
    </row>
    <row r="24" spans="1:19" s="3" customFormat="1" ht="30" customHeight="1" x14ac:dyDescent="0.2">
      <c r="A24" s="24"/>
      <c r="B24" s="23"/>
      <c r="C24" s="24"/>
      <c r="D24" s="24"/>
      <c r="E24" s="24"/>
      <c r="F24" s="24"/>
      <c r="G24" s="24"/>
      <c r="H24" s="24">
        <v>42239</v>
      </c>
      <c r="I24" s="25" t="s">
        <v>57</v>
      </c>
      <c r="J24" s="26">
        <f>SUM(J25:J25)</f>
        <v>7000</v>
      </c>
      <c r="K24" s="26">
        <f t="shared" ref="K24:M24" si="26">SUM(K25:K25)</f>
        <v>0</v>
      </c>
      <c r="L24" s="26">
        <f t="shared" si="26"/>
        <v>-7000</v>
      </c>
      <c r="M24" s="26">
        <f t="shared" si="26"/>
        <v>0</v>
      </c>
      <c r="N24" s="26">
        <f t="shared" ref="N24" si="27">SUM(N25:N25)</f>
        <v>0</v>
      </c>
      <c r="O24" s="26">
        <f t="shared" ref="O24" si="28">SUM(O25:O25)</f>
        <v>0</v>
      </c>
      <c r="P24" s="27"/>
      <c r="Q24" s="28"/>
      <c r="S24" s="95"/>
    </row>
    <row r="25" spans="1:19" s="3" customFormat="1" ht="30" customHeight="1" x14ac:dyDescent="0.2">
      <c r="A25" s="16"/>
      <c r="B25" s="16" t="s">
        <v>72</v>
      </c>
      <c r="C25" s="16" t="s">
        <v>25</v>
      </c>
      <c r="D25" s="16"/>
      <c r="E25" s="16"/>
      <c r="F25" s="16"/>
      <c r="G25" s="16"/>
      <c r="H25" s="16" t="s">
        <v>11</v>
      </c>
      <c r="I25" s="17" t="s">
        <v>61</v>
      </c>
      <c r="J25" s="29">
        <v>7000</v>
      </c>
      <c r="K25" s="29">
        <v>0</v>
      </c>
      <c r="L25" s="29">
        <v>-7000</v>
      </c>
      <c r="M25" s="29">
        <f t="shared" si="7"/>
        <v>0</v>
      </c>
      <c r="N25" s="18">
        <f t="shared" si="8"/>
        <v>0</v>
      </c>
      <c r="O25" s="29">
        <f>M25*1.205</f>
        <v>0</v>
      </c>
      <c r="P25" s="19" t="s">
        <v>10</v>
      </c>
      <c r="Q25" s="30"/>
      <c r="S25" s="95"/>
    </row>
    <row r="26" spans="1:19" s="3" customFormat="1" ht="30" customHeight="1" x14ac:dyDescent="0.2">
      <c r="A26" s="24"/>
      <c r="B26" s="23"/>
      <c r="C26" s="24"/>
      <c r="D26" s="24"/>
      <c r="E26" s="24"/>
      <c r="F26" s="24"/>
      <c r="G26" s="24"/>
      <c r="H26" s="24">
        <v>42242</v>
      </c>
      <c r="I26" s="25" t="s">
        <v>27</v>
      </c>
      <c r="J26" s="26">
        <f>SUM(J27:J35)</f>
        <v>400800</v>
      </c>
      <c r="K26" s="26">
        <f t="shared" ref="K26:M26" si="29">SUM(K27:K35)</f>
        <v>220000</v>
      </c>
      <c r="L26" s="26">
        <f t="shared" si="29"/>
        <v>-473080</v>
      </c>
      <c r="M26" s="26">
        <f t="shared" si="29"/>
        <v>147720</v>
      </c>
      <c r="N26" s="26">
        <f t="shared" ref="N26" si="30">SUM(N27:N35)</f>
        <v>184650</v>
      </c>
      <c r="O26" s="26">
        <f t="shared" ref="O26" si="31">SUM(O27:O35)</f>
        <v>177807.5</v>
      </c>
      <c r="P26" s="27"/>
      <c r="Q26" s="28"/>
      <c r="S26" s="95"/>
    </row>
    <row r="27" spans="1:19" s="3" customFormat="1" ht="30" customHeight="1" x14ac:dyDescent="0.2">
      <c r="A27" s="16"/>
      <c r="B27" s="32" t="s">
        <v>29</v>
      </c>
      <c r="C27" s="16" t="s">
        <v>15</v>
      </c>
      <c r="D27" s="16" t="s">
        <v>13</v>
      </c>
      <c r="E27" s="16" t="s">
        <v>19</v>
      </c>
      <c r="F27" s="15" t="s">
        <v>80</v>
      </c>
      <c r="G27" s="16" t="s">
        <v>31</v>
      </c>
      <c r="H27" s="16" t="s">
        <v>105</v>
      </c>
      <c r="I27" s="17" t="s">
        <v>65</v>
      </c>
      <c r="J27" s="29">
        <v>100900</v>
      </c>
      <c r="K27" s="29">
        <v>0</v>
      </c>
      <c r="L27" s="29">
        <v>-100900</v>
      </c>
      <c r="M27" s="29">
        <f t="shared" si="7"/>
        <v>0</v>
      </c>
      <c r="N27" s="18">
        <f t="shared" si="8"/>
        <v>0</v>
      </c>
      <c r="O27" s="20">
        <f>M27</f>
        <v>0</v>
      </c>
      <c r="P27" s="19" t="s">
        <v>10</v>
      </c>
      <c r="Q27" s="30" t="s">
        <v>52</v>
      </c>
      <c r="S27" s="95"/>
    </row>
    <row r="28" spans="1:19" s="3" customFormat="1" ht="30" customHeight="1" x14ac:dyDescent="0.2">
      <c r="A28" s="16" t="s">
        <v>135</v>
      </c>
      <c r="B28" s="16" t="s">
        <v>73</v>
      </c>
      <c r="C28" s="16" t="s">
        <v>25</v>
      </c>
      <c r="D28" s="16"/>
      <c r="E28" s="16"/>
      <c r="F28" s="15"/>
      <c r="G28" s="16"/>
      <c r="H28" s="16" t="s">
        <v>105</v>
      </c>
      <c r="I28" s="17" t="s">
        <v>64</v>
      </c>
      <c r="J28" s="29">
        <v>103500</v>
      </c>
      <c r="K28" s="29">
        <v>0</v>
      </c>
      <c r="L28" s="29">
        <v>-77300</v>
      </c>
      <c r="M28" s="29">
        <f t="shared" si="7"/>
        <v>26200</v>
      </c>
      <c r="N28" s="18">
        <f t="shared" si="8"/>
        <v>32750</v>
      </c>
      <c r="O28" s="20">
        <f>M28</f>
        <v>26200</v>
      </c>
      <c r="P28" s="19" t="s">
        <v>10</v>
      </c>
      <c r="Q28" s="30"/>
      <c r="S28" s="95"/>
    </row>
    <row r="29" spans="1:19" s="3" customFormat="1" ht="30" customHeight="1" x14ac:dyDescent="0.2">
      <c r="A29" s="16" t="s">
        <v>136</v>
      </c>
      <c r="B29" s="32" t="s">
        <v>133</v>
      </c>
      <c r="C29" s="16" t="s">
        <v>25</v>
      </c>
      <c r="D29" s="16" t="s">
        <v>13</v>
      </c>
      <c r="E29" s="16" t="s">
        <v>19</v>
      </c>
      <c r="F29" s="15" t="s">
        <v>109</v>
      </c>
      <c r="G29" s="16" t="s">
        <v>31</v>
      </c>
      <c r="H29" s="16" t="s">
        <v>11</v>
      </c>
      <c r="I29" s="17" t="s">
        <v>30</v>
      </c>
      <c r="J29" s="29">
        <v>39800</v>
      </c>
      <c r="K29" s="29">
        <v>0</v>
      </c>
      <c r="L29" s="29">
        <v>-33300</v>
      </c>
      <c r="M29" s="29">
        <f t="shared" si="7"/>
        <v>6500</v>
      </c>
      <c r="N29" s="18">
        <f t="shared" si="8"/>
        <v>8125</v>
      </c>
      <c r="O29" s="20">
        <f>M29*1.205</f>
        <v>7832.5000000000009</v>
      </c>
      <c r="P29" s="19" t="s">
        <v>10</v>
      </c>
      <c r="Q29" s="30"/>
      <c r="S29" s="95"/>
    </row>
    <row r="30" spans="1:19" s="3" customFormat="1" ht="36" x14ac:dyDescent="0.2">
      <c r="A30" s="16" t="s">
        <v>118</v>
      </c>
      <c r="B30" s="16" t="s">
        <v>34</v>
      </c>
      <c r="C30" s="16" t="s">
        <v>15</v>
      </c>
      <c r="D30" s="16" t="s">
        <v>10</v>
      </c>
      <c r="E30" s="16" t="s">
        <v>19</v>
      </c>
      <c r="F30" s="15" t="s">
        <v>80</v>
      </c>
      <c r="G30" s="16" t="s">
        <v>31</v>
      </c>
      <c r="H30" s="16" t="s">
        <v>26</v>
      </c>
      <c r="I30" s="81" t="s">
        <v>37</v>
      </c>
      <c r="J30" s="29">
        <v>88900</v>
      </c>
      <c r="K30" s="29">
        <v>0</v>
      </c>
      <c r="L30" s="29">
        <v>16120</v>
      </c>
      <c r="M30" s="29">
        <f t="shared" si="7"/>
        <v>105020</v>
      </c>
      <c r="N30" s="18">
        <f t="shared" si="8"/>
        <v>131275</v>
      </c>
      <c r="O30" s="20">
        <f>M30*1.25</f>
        <v>131275</v>
      </c>
      <c r="P30" s="19" t="s">
        <v>10</v>
      </c>
      <c r="Q30" s="30" t="s">
        <v>52</v>
      </c>
      <c r="S30" s="95"/>
    </row>
    <row r="31" spans="1:19" s="3" customFormat="1" ht="30" customHeight="1" x14ac:dyDescent="0.2">
      <c r="A31" s="16" t="s">
        <v>130</v>
      </c>
      <c r="B31" s="16" t="s">
        <v>70</v>
      </c>
      <c r="C31" s="16" t="s">
        <v>25</v>
      </c>
      <c r="D31" s="16"/>
      <c r="E31" s="16"/>
      <c r="F31" s="15"/>
      <c r="G31" s="16"/>
      <c r="H31" s="16" t="s">
        <v>26</v>
      </c>
      <c r="I31" s="17" t="s">
        <v>62</v>
      </c>
      <c r="J31" s="29">
        <v>13300</v>
      </c>
      <c r="K31" s="29">
        <v>0</v>
      </c>
      <c r="L31" s="29">
        <v>-3300</v>
      </c>
      <c r="M31" s="29">
        <f t="shared" si="7"/>
        <v>10000</v>
      </c>
      <c r="N31" s="18">
        <f t="shared" si="8"/>
        <v>12500</v>
      </c>
      <c r="O31" s="20">
        <f t="shared" ref="O31" si="32">M31*1.25</f>
        <v>12500</v>
      </c>
      <c r="P31" s="19" t="s">
        <v>10</v>
      </c>
      <c r="Q31" s="30"/>
      <c r="S31" s="95"/>
    </row>
    <row r="32" spans="1:19" s="3" customFormat="1" ht="30" customHeight="1" x14ac:dyDescent="0.2">
      <c r="A32" s="16"/>
      <c r="B32" s="16" t="s">
        <v>69</v>
      </c>
      <c r="C32" s="16" t="s">
        <v>15</v>
      </c>
      <c r="D32" s="16" t="s">
        <v>10</v>
      </c>
      <c r="E32" s="16" t="s">
        <v>19</v>
      </c>
      <c r="F32" s="15" t="s">
        <v>80</v>
      </c>
      <c r="G32" s="16" t="s">
        <v>31</v>
      </c>
      <c r="H32" s="16" t="s">
        <v>26</v>
      </c>
      <c r="I32" s="17" t="s">
        <v>59</v>
      </c>
      <c r="J32" s="29">
        <v>34500</v>
      </c>
      <c r="K32" s="29">
        <v>0</v>
      </c>
      <c r="L32" s="29">
        <v>-34500</v>
      </c>
      <c r="M32" s="29">
        <f t="shared" si="7"/>
        <v>0</v>
      </c>
      <c r="N32" s="18">
        <f t="shared" si="8"/>
        <v>0</v>
      </c>
      <c r="O32" s="20">
        <f t="shared" ref="O32:O33" si="33">M32*1.25</f>
        <v>0</v>
      </c>
      <c r="P32" s="19" t="s">
        <v>10</v>
      </c>
      <c r="Q32" s="30" t="s">
        <v>52</v>
      </c>
      <c r="S32" s="95"/>
    </row>
    <row r="33" spans="1:20" s="3" customFormat="1" ht="30" customHeight="1" x14ac:dyDescent="0.2">
      <c r="A33" s="16"/>
      <c r="B33" s="16" t="s">
        <v>29</v>
      </c>
      <c r="C33" s="16" t="s">
        <v>25</v>
      </c>
      <c r="D33" s="16"/>
      <c r="E33" s="16"/>
      <c r="F33" s="15"/>
      <c r="G33" s="16"/>
      <c r="H33" s="16" t="s">
        <v>42</v>
      </c>
      <c r="I33" s="17" t="s">
        <v>86</v>
      </c>
      <c r="J33" s="29">
        <v>19900</v>
      </c>
      <c r="K33" s="29">
        <v>0</v>
      </c>
      <c r="L33" s="29">
        <v>-19900</v>
      </c>
      <c r="M33" s="29">
        <f t="shared" si="7"/>
        <v>0</v>
      </c>
      <c r="N33" s="18">
        <f t="shared" si="8"/>
        <v>0</v>
      </c>
      <c r="O33" s="20">
        <f t="shared" si="33"/>
        <v>0</v>
      </c>
      <c r="P33" s="19" t="s">
        <v>10</v>
      </c>
      <c r="Q33" s="30"/>
      <c r="S33" s="95"/>
    </row>
    <row r="34" spans="1:20" s="3" customFormat="1" ht="30" customHeight="1" x14ac:dyDescent="0.2">
      <c r="A34" s="16"/>
      <c r="B34" s="16" t="s">
        <v>29</v>
      </c>
      <c r="C34" s="16" t="s">
        <v>15</v>
      </c>
      <c r="D34" s="16" t="s">
        <v>13</v>
      </c>
      <c r="E34" s="16" t="s">
        <v>19</v>
      </c>
      <c r="F34" s="15" t="s">
        <v>111</v>
      </c>
      <c r="G34" s="16" t="s">
        <v>31</v>
      </c>
      <c r="H34" s="16" t="s">
        <v>125</v>
      </c>
      <c r="I34" s="17" t="s">
        <v>126</v>
      </c>
      <c r="J34" s="29">
        <v>0</v>
      </c>
      <c r="K34" s="29">
        <v>70000</v>
      </c>
      <c r="L34" s="29">
        <v>-70000</v>
      </c>
      <c r="M34" s="29">
        <f t="shared" si="7"/>
        <v>0</v>
      </c>
      <c r="N34" s="18">
        <f t="shared" si="8"/>
        <v>0</v>
      </c>
      <c r="O34" s="20">
        <f>M34</f>
        <v>0</v>
      </c>
      <c r="P34" s="19" t="s">
        <v>10</v>
      </c>
      <c r="Q34" s="30" t="s">
        <v>52</v>
      </c>
      <c r="S34" s="95"/>
    </row>
    <row r="35" spans="1:20" s="3" customFormat="1" ht="30" customHeight="1" x14ac:dyDescent="0.2">
      <c r="A35" s="16"/>
      <c r="B35" s="16" t="s">
        <v>73</v>
      </c>
      <c r="C35" s="16" t="s">
        <v>15</v>
      </c>
      <c r="D35" s="16" t="s">
        <v>13</v>
      </c>
      <c r="E35" s="16" t="s">
        <v>19</v>
      </c>
      <c r="F35" s="15" t="s">
        <v>111</v>
      </c>
      <c r="G35" s="16" t="s">
        <v>31</v>
      </c>
      <c r="H35" s="16" t="s">
        <v>125</v>
      </c>
      <c r="I35" s="17" t="s">
        <v>127</v>
      </c>
      <c r="J35" s="29">
        <v>0</v>
      </c>
      <c r="K35" s="29">
        <v>150000</v>
      </c>
      <c r="L35" s="29">
        <v>-150000</v>
      </c>
      <c r="M35" s="29">
        <f t="shared" si="7"/>
        <v>0</v>
      </c>
      <c r="N35" s="18">
        <f t="shared" si="8"/>
        <v>0</v>
      </c>
      <c r="O35" s="20">
        <f>M35</f>
        <v>0</v>
      </c>
      <c r="P35" s="19" t="s">
        <v>10</v>
      </c>
      <c r="Q35" s="30" t="s">
        <v>52</v>
      </c>
      <c r="S35" s="95"/>
    </row>
    <row r="36" spans="1:20" s="3" customFormat="1" ht="30" customHeight="1" x14ac:dyDescent="0.2">
      <c r="A36" s="24"/>
      <c r="B36" s="23"/>
      <c r="C36" s="24"/>
      <c r="D36" s="24"/>
      <c r="E36" s="24"/>
      <c r="F36" s="24"/>
      <c r="G36" s="24"/>
      <c r="H36" s="24">
        <v>42252</v>
      </c>
      <c r="I36" s="25" t="s">
        <v>54</v>
      </c>
      <c r="J36" s="26">
        <f>J37+J41+J42+J43</f>
        <v>461000</v>
      </c>
      <c r="K36" s="26">
        <f t="shared" ref="K36:M36" si="34">K37+K41+K42+K43</f>
        <v>0</v>
      </c>
      <c r="L36" s="26">
        <f t="shared" si="34"/>
        <v>-169000</v>
      </c>
      <c r="M36" s="26">
        <f t="shared" si="34"/>
        <v>292000</v>
      </c>
      <c r="N36" s="26">
        <f t="shared" ref="N36" si="35">N37+N41+N42+N43</f>
        <v>365000</v>
      </c>
      <c r="O36" s="26">
        <f t="shared" ref="O36" si="36">O37+O41+O42+O43</f>
        <v>292000</v>
      </c>
      <c r="P36" s="27"/>
      <c r="Q36" s="28"/>
      <c r="S36" s="95"/>
    </row>
    <row r="37" spans="1:20" s="71" customFormat="1" ht="30" customHeight="1" x14ac:dyDescent="0.2">
      <c r="A37" s="10" t="s">
        <v>117</v>
      </c>
      <c r="B37" s="72" t="s">
        <v>67</v>
      </c>
      <c r="C37" s="10" t="s">
        <v>15</v>
      </c>
      <c r="D37" s="10" t="s">
        <v>13</v>
      </c>
      <c r="E37" s="10" t="s">
        <v>19</v>
      </c>
      <c r="F37" s="10" t="s">
        <v>80</v>
      </c>
      <c r="G37" s="10" t="s">
        <v>31</v>
      </c>
      <c r="H37" s="10" t="s">
        <v>42</v>
      </c>
      <c r="I37" s="11" t="s">
        <v>116</v>
      </c>
      <c r="J37" s="65">
        <f>SUM(J38:J40)</f>
        <v>292000</v>
      </c>
      <c r="K37" s="65">
        <f t="shared" ref="K37:M37" si="37">SUM(K38:K40)</f>
        <v>0</v>
      </c>
      <c r="L37" s="65">
        <f t="shared" si="37"/>
        <v>0</v>
      </c>
      <c r="M37" s="65">
        <f t="shared" si="37"/>
        <v>292000</v>
      </c>
      <c r="N37" s="65">
        <f t="shared" ref="N37" si="38">SUM(N38:N40)</f>
        <v>365000</v>
      </c>
      <c r="O37" s="65">
        <f t="shared" ref="O37" si="39">SUM(O38:O40)</f>
        <v>292000</v>
      </c>
      <c r="P37" s="13" t="s">
        <v>10</v>
      </c>
      <c r="Q37" s="14" t="s">
        <v>52</v>
      </c>
      <c r="S37" s="95"/>
      <c r="T37" s="3"/>
    </row>
    <row r="38" spans="1:20" s="3" customFormat="1" ht="30" customHeight="1" x14ac:dyDescent="0.2">
      <c r="A38" s="16"/>
      <c r="B38" s="16" t="s">
        <v>67</v>
      </c>
      <c r="C38" s="16"/>
      <c r="D38" s="16"/>
      <c r="E38" s="16"/>
      <c r="F38" s="15"/>
      <c r="G38" s="16"/>
      <c r="H38" s="16"/>
      <c r="I38" s="17" t="s">
        <v>40</v>
      </c>
      <c r="J38" s="29">
        <v>106200</v>
      </c>
      <c r="K38" s="29">
        <v>0</v>
      </c>
      <c r="L38" s="29">
        <v>0</v>
      </c>
      <c r="M38" s="29">
        <f t="shared" si="7"/>
        <v>106200</v>
      </c>
      <c r="N38" s="29">
        <f t="shared" si="8"/>
        <v>132750</v>
      </c>
      <c r="O38" s="20">
        <f>M38</f>
        <v>106200</v>
      </c>
      <c r="P38" s="19"/>
      <c r="Q38" s="30"/>
      <c r="S38" s="95"/>
    </row>
    <row r="39" spans="1:20" s="3" customFormat="1" ht="30" customHeight="1" x14ac:dyDescent="0.2">
      <c r="A39" s="16"/>
      <c r="B39" s="16" t="s">
        <v>67</v>
      </c>
      <c r="C39" s="16"/>
      <c r="D39" s="16"/>
      <c r="E39" s="16"/>
      <c r="F39" s="15"/>
      <c r="G39" s="16"/>
      <c r="H39" s="16"/>
      <c r="I39" s="17" t="s">
        <v>56</v>
      </c>
      <c r="J39" s="29">
        <v>132700</v>
      </c>
      <c r="K39" s="29">
        <v>0</v>
      </c>
      <c r="L39" s="29">
        <v>0</v>
      </c>
      <c r="M39" s="29">
        <f t="shared" si="7"/>
        <v>132700</v>
      </c>
      <c r="N39" s="29">
        <f t="shared" si="8"/>
        <v>165875</v>
      </c>
      <c r="O39" s="20">
        <f t="shared" ref="O39:O40" si="40">M39</f>
        <v>132700</v>
      </c>
      <c r="P39" s="19"/>
      <c r="Q39" s="30"/>
      <c r="S39" s="95"/>
    </row>
    <row r="40" spans="1:20" s="3" customFormat="1" ht="30" customHeight="1" x14ac:dyDescent="0.2">
      <c r="A40" s="16"/>
      <c r="B40" s="16" t="s">
        <v>71</v>
      </c>
      <c r="C40" s="16"/>
      <c r="D40" s="16"/>
      <c r="E40" s="16"/>
      <c r="F40" s="15"/>
      <c r="G40" s="16"/>
      <c r="H40" s="16"/>
      <c r="I40" s="17" t="s">
        <v>55</v>
      </c>
      <c r="J40" s="29">
        <v>53100</v>
      </c>
      <c r="K40" s="29">
        <v>0</v>
      </c>
      <c r="L40" s="29">
        <v>0</v>
      </c>
      <c r="M40" s="29">
        <f t="shared" si="7"/>
        <v>53100</v>
      </c>
      <c r="N40" s="29">
        <f t="shared" si="8"/>
        <v>66375</v>
      </c>
      <c r="O40" s="20">
        <f t="shared" si="40"/>
        <v>53100</v>
      </c>
      <c r="P40" s="19"/>
      <c r="Q40" s="30"/>
      <c r="S40" s="95"/>
    </row>
    <row r="41" spans="1:20" s="3" customFormat="1" ht="30" customHeight="1" x14ac:dyDescent="0.2">
      <c r="A41" s="73"/>
      <c r="B41" s="73" t="s">
        <v>68</v>
      </c>
      <c r="C41" s="73" t="s">
        <v>15</v>
      </c>
      <c r="D41" s="73" t="s">
        <v>13</v>
      </c>
      <c r="E41" s="73" t="s">
        <v>19</v>
      </c>
      <c r="F41" s="74" t="s">
        <v>80</v>
      </c>
      <c r="G41" s="73" t="s">
        <v>31</v>
      </c>
      <c r="H41" s="73" t="s">
        <v>105</v>
      </c>
      <c r="I41" s="75" t="s">
        <v>66</v>
      </c>
      <c r="J41" s="76">
        <v>27300</v>
      </c>
      <c r="K41" s="76">
        <v>0</v>
      </c>
      <c r="L41" s="76">
        <v>-27300</v>
      </c>
      <c r="M41" s="76">
        <f t="shared" si="7"/>
        <v>0</v>
      </c>
      <c r="N41" s="77">
        <f t="shared" si="8"/>
        <v>0</v>
      </c>
      <c r="O41" s="80">
        <f>M41</f>
        <v>0</v>
      </c>
      <c r="P41" s="78" t="s">
        <v>10</v>
      </c>
      <c r="Q41" s="79" t="s">
        <v>52</v>
      </c>
      <c r="S41" s="95"/>
    </row>
    <row r="42" spans="1:20" s="3" customFormat="1" ht="30" customHeight="1" x14ac:dyDescent="0.2">
      <c r="A42" s="73"/>
      <c r="B42" s="73" t="s">
        <v>68</v>
      </c>
      <c r="C42" s="73" t="s">
        <v>15</v>
      </c>
      <c r="D42" s="73" t="s">
        <v>13</v>
      </c>
      <c r="E42" s="73" t="s">
        <v>19</v>
      </c>
      <c r="F42" s="74" t="s">
        <v>110</v>
      </c>
      <c r="G42" s="73" t="s">
        <v>31</v>
      </c>
      <c r="H42" s="73" t="s">
        <v>105</v>
      </c>
      <c r="I42" s="75" t="s">
        <v>77</v>
      </c>
      <c r="J42" s="76">
        <v>80600</v>
      </c>
      <c r="K42" s="76">
        <v>0</v>
      </c>
      <c r="L42" s="76">
        <v>-80600</v>
      </c>
      <c r="M42" s="76">
        <f t="shared" si="7"/>
        <v>0</v>
      </c>
      <c r="N42" s="77">
        <f t="shared" si="8"/>
        <v>0</v>
      </c>
      <c r="O42" s="80">
        <f t="shared" ref="O42:O43" si="41">M42</f>
        <v>0</v>
      </c>
      <c r="P42" s="78" t="s">
        <v>10</v>
      </c>
      <c r="Q42" s="79" t="s">
        <v>52</v>
      </c>
      <c r="S42" s="95"/>
    </row>
    <row r="43" spans="1:20" s="3" customFormat="1" ht="30" customHeight="1" x14ac:dyDescent="0.2">
      <c r="A43" s="73"/>
      <c r="B43" s="73" t="s">
        <v>71</v>
      </c>
      <c r="C43" s="73" t="s">
        <v>15</v>
      </c>
      <c r="D43" s="73" t="s">
        <v>10</v>
      </c>
      <c r="E43" s="73" t="s">
        <v>19</v>
      </c>
      <c r="F43" s="74" t="s">
        <v>111</v>
      </c>
      <c r="G43" s="73" t="s">
        <v>31</v>
      </c>
      <c r="H43" s="73" t="s">
        <v>42</v>
      </c>
      <c r="I43" s="75" t="s">
        <v>63</v>
      </c>
      <c r="J43" s="76">
        <v>61100</v>
      </c>
      <c r="K43" s="76">
        <v>0</v>
      </c>
      <c r="L43" s="76">
        <v>-61100</v>
      </c>
      <c r="M43" s="76">
        <f t="shared" si="7"/>
        <v>0</v>
      </c>
      <c r="N43" s="77">
        <f t="shared" si="8"/>
        <v>0</v>
      </c>
      <c r="O43" s="80">
        <f t="shared" si="41"/>
        <v>0</v>
      </c>
      <c r="P43" s="78" t="s">
        <v>10</v>
      </c>
      <c r="Q43" s="79" t="s">
        <v>52</v>
      </c>
      <c r="S43" s="95"/>
    </row>
    <row r="44" spans="1:20" s="3" customFormat="1" ht="30" customHeight="1" x14ac:dyDescent="0.2">
      <c r="A44" s="31"/>
      <c r="B44" s="33"/>
      <c r="C44" s="24"/>
      <c r="D44" s="24"/>
      <c r="E44" s="24"/>
      <c r="F44" s="24"/>
      <c r="G44" s="24"/>
      <c r="H44" s="34">
        <v>42273</v>
      </c>
      <c r="I44" s="35" t="s">
        <v>36</v>
      </c>
      <c r="J44" s="36">
        <f>SUM(J45:J46)</f>
        <v>10600</v>
      </c>
      <c r="K44" s="36">
        <f t="shared" ref="K44:M44" si="42">SUM(K45:K46)</f>
        <v>0</v>
      </c>
      <c r="L44" s="36">
        <f t="shared" si="42"/>
        <v>-10600</v>
      </c>
      <c r="M44" s="36">
        <f t="shared" si="42"/>
        <v>0</v>
      </c>
      <c r="N44" s="36">
        <f t="shared" ref="N44" si="43">SUM(N45:N46)</f>
        <v>0</v>
      </c>
      <c r="O44" s="36">
        <f t="shared" ref="O44" si="44">SUM(O45:O46)</f>
        <v>0</v>
      </c>
      <c r="P44" s="37"/>
      <c r="Q44" s="1"/>
      <c r="S44" s="95"/>
    </row>
    <row r="45" spans="1:20" s="3" customFormat="1" ht="30" customHeight="1" x14ac:dyDescent="0.2">
      <c r="A45" s="16"/>
      <c r="B45" s="32" t="s">
        <v>45</v>
      </c>
      <c r="C45" s="16" t="s">
        <v>25</v>
      </c>
      <c r="D45" s="16"/>
      <c r="E45" s="16"/>
      <c r="F45" s="15"/>
      <c r="G45" s="16"/>
      <c r="H45" s="38" t="s">
        <v>11</v>
      </c>
      <c r="I45" s="39" t="s">
        <v>38</v>
      </c>
      <c r="J45" s="40">
        <v>4000</v>
      </c>
      <c r="K45" s="40">
        <v>0</v>
      </c>
      <c r="L45" s="40">
        <v>-4000</v>
      </c>
      <c r="M45" s="82">
        <f t="shared" si="7"/>
        <v>0</v>
      </c>
      <c r="N45" s="18">
        <f t="shared" si="8"/>
        <v>0</v>
      </c>
      <c r="O45" s="40">
        <f>M45*1.205</f>
        <v>0</v>
      </c>
      <c r="P45" s="41" t="s">
        <v>10</v>
      </c>
      <c r="Q45" s="30"/>
      <c r="S45" s="95"/>
    </row>
    <row r="46" spans="1:20" s="3" customFormat="1" ht="30" customHeight="1" x14ac:dyDescent="0.2">
      <c r="A46" s="16"/>
      <c r="B46" s="32" t="s">
        <v>74</v>
      </c>
      <c r="C46" s="16" t="s">
        <v>25</v>
      </c>
      <c r="D46" s="16"/>
      <c r="E46" s="16"/>
      <c r="F46" s="15"/>
      <c r="G46" s="16"/>
      <c r="H46" s="38" t="s">
        <v>42</v>
      </c>
      <c r="I46" s="39" t="s">
        <v>51</v>
      </c>
      <c r="J46" s="40">
        <v>6600</v>
      </c>
      <c r="K46" s="40">
        <v>0</v>
      </c>
      <c r="L46" s="40">
        <v>-6600</v>
      </c>
      <c r="M46" s="82">
        <f t="shared" si="7"/>
        <v>0</v>
      </c>
      <c r="N46" s="18">
        <f t="shared" si="8"/>
        <v>0</v>
      </c>
      <c r="O46" s="40">
        <f>M46</f>
        <v>0</v>
      </c>
      <c r="P46" s="41" t="s">
        <v>10</v>
      </c>
      <c r="Q46" s="30"/>
      <c r="S46" s="95"/>
    </row>
    <row r="47" spans="1:20" s="3" customFormat="1" ht="30" customHeight="1" x14ac:dyDescent="0.2">
      <c r="A47" s="24"/>
      <c r="B47" s="23"/>
      <c r="C47" s="24"/>
      <c r="D47" s="24"/>
      <c r="E47" s="24"/>
      <c r="F47" s="24"/>
      <c r="G47" s="31"/>
      <c r="H47" s="24">
        <v>42621</v>
      </c>
      <c r="I47" s="25" t="s">
        <v>16</v>
      </c>
      <c r="J47" s="26">
        <f>J48</f>
        <v>27900</v>
      </c>
      <c r="K47" s="26">
        <f t="shared" ref="K47:M47" si="45">K48</f>
        <v>0</v>
      </c>
      <c r="L47" s="26">
        <f t="shared" si="45"/>
        <v>-27900</v>
      </c>
      <c r="M47" s="26">
        <f t="shared" si="45"/>
        <v>0</v>
      </c>
      <c r="N47" s="26">
        <f t="shared" ref="N47" si="46">N48</f>
        <v>0</v>
      </c>
      <c r="O47" s="26">
        <f t="shared" ref="O47" si="47">O48</f>
        <v>0</v>
      </c>
      <c r="P47" s="27"/>
      <c r="Q47" s="28"/>
      <c r="S47" s="95"/>
    </row>
    <row r="48" spans="1:20" s="48" customFormat="1" ht="30" customHeight="1" x14ac:dyDescent="0.2">
      <c r="A48" s="42"/>
      <c r="B48" s="43" t="s">
        <v>75</v>
      </c>
      <c r="C48" s="42" t="s">
        <v>15</v>
      </c>
      <c r="D48" s="42" t="s">
        <v>13</v>
      </c>
      <c r="E48" s="42" t="s">
        <v>19</v>
      </c>
      <c r="F48" s="42" t="s">
        <v>112</v>
      </c>
      <c r="G48" s="42" t="s">
        <v>113</v>
      </c>
      <c r="H48" s="42"/>
      <c r="I48" s="44" t="s">
        <v>79</v>
      </c>
      <c r="J48" s="45">
        <f>SUM(J49:J50)</f>
        <v>27900</v>
      </c>
      <c r="K48" s="45">
        <f t="shared" ref="K48:M48" si="48">SUM(K49:K50)</f>
        <v>0</v>
      </c>
      <c r="L48" s="45">
        <f t="shared" si="48"/>
        <v>-27900</v>
      </c>
      <c r="M48" s="45">
        <f t="shared" si="48"/>
        <v>0</v>
      </c>
      <c r="N48" s="45">
        <f t="shared" ref="N48" si="49">SUM(N49:N50)</f>
        <v>0</v>
      </c>
      <c r="O48" s="45">
        <f t="shared" ref="O48" si="50">SUM(O49:O50)</f>
        <v>0</v>
      </c>
      <c r="P48" s="46" t="s">
        <v>10</v>
      </c>
      <c r="Q48" s="47" t="s">
        <v>52</v>
      </c>
      <c r="S48" s="95"/>
      <c r="T48" s="3"/>
    </row>
    <row r="49" spans="1:20" s="3" customFormat="1" ht="30" customHeight="1" x14ac:dyDescent="0.2">
      <c r="A49" s="16"/>
      <c r="B49" s="16"/>
      <c r="C49" s="16"/>
      <c r="D49" s="16"/>
      <c r="E49" s="16"/>
      <c r="F49" s="16"/>
      <c r="G49" s="16"/>
      <c r="H49" s="16" t="s">
        <v>11</v>
      </c>
      <c r="I49" s="30" t="s">
        <v>48</v>
      </c>
      <c r="J49" s="29">
        <v>14600</v>
      </c>
      <c r="K49" s="29">
        <v>0</v>
      </c>
      <c r="L49" s="29">
        <v>-14600</v>
      </c>
      <c r="M49" s="29">
        <f t="shared" si="7"/>
        <v>0</v>
      </c>
      <c r="N49" s="18">
        <f t="shared" si="8"/>
        <v>0</v>
      </c>
      <c r="O49" s="29">
        <f>M49*1.205</f>
        <v>0</v>
      </c>
      <c r="P49" s="19"/>
      <c r="Q49" s="30"/>
      <c r="S49" s="95"/>
    </row>
    <row r="50" spans="1:20" s="3" customFormat="1" ht="30" customHeight="1" x14ac:dyDescent="0.2">
      <c r="A50" s="16"/>
      <c r="B50" s="16"/>
      <c r="C50" s="16"/>
      <c r="D50" s="16"/>
      <c r="E50" s="16"/>
      <c r="F50" s="16"/>
      <c r="G50" s="16"/>
      <c r="H50" s="16" t="s">
        <v>11</v>
      </c>
      <c r="I50" s="30" t="s">
        <v>49</v>
      </c>
      <c r="J50" s="29">
        <v>13300</v>
      </c>
      <c r="K50" s="29">
        <v>0</v>
      </c>
      <c r="L50" s="29">
        <v>-13300</v>
      </c>
      <c r="M50" s="29">
        <f t="shared" si="7"/>
        <v>0</v>
      </c>
      <c r="N50" s="18">
        <f t="shared" si="8"/>
        <v>0</v>
      </c>
      <c r="O50" s="29">
        <v>0</v>
      </c>
      <c r="P50" s="19"/>
      <c r="Q50" s="30"/>
      <c r="S50" s="95"/>
    </row>
    <row r="51" spans="1:20" s="3" customFormat="1" ht="30" customHeight="1" x14ac:dyDescent="0.2">
      <c r="A51" s="25"/>
      <c r="B51" s="24"/>
      <c r="C51" s="24"/>
      <c r="D51" s="24"/>
      <c r="E51" s="24"/>
      <c r="F51" s="24"/>
      <c r="G51" s="31"/>
      <c r="H51" s="24">
        <v>4231</v>
      </c>
      <c r="I51" s="25" t="s">
        <v>24</v>
      </c>
      <c r="J51" s="26">
        <f>J52</f>
        <v>212400</v>
      </c>
      <c r="K51" s="26">
        <f t="shared" ref="K51:M51" si="51">K52</f>
        <v>669600</v>
      </c>
      <c r="L51" s="26">
        <f t="shared" si="51"/>
        <v>-882000</v>
      </c>
      <c r="M51" s="26">
        <f t="shared" si="51"/>
        <v>0</v>
      </c>
      <c r="N51" s="26">
        <f t="shared" ref="N51" si="52">N52</f>
        <v>0</v>
      </c>
      <c r="O51" s="26">
        <f t="shared" ref="O51" si="53">O52</f>
        <v>0</v>
      </c>
      <c r="P51" s="26"/>
      <c r="Q51" s="28"/>
      <c r="S51" s="95"/>
    </row>
    <row r="52" spans="1:20" s="3" customFormat="1" ht="30" customHeight="1" x14ac:dyDescent="0.2">
      <c r="A52" s="16" t="s">
        <v>123</v>
      </c>
      <c r="B52" s="16" t="s">
        <v>85</v>
      </c>
      <c r="C52" s="16" t="s">
        <v>15</v>
      </c>
      <c r="D52" s="16" t="s">
        <v>10</v>
      </c>
      <c r="E52" s="16" t="s">
        <v>19</v>
      </c>
      <c r="F52" s="15" t="s">
        <v>109</v>
      </c>
      <c r="G52" s="16" t="s">
        <v>113</v>
      </c>
      <c r="H52" s="16" t="s">
        <v>11</v>
      </c>
      <c r="I52" s="30" t="s">
        <v>122</v>
      </c>
      <c r="J52" s="29">
        <v>212400</v>
      </c>
      <c r="K52" s="29">
        <v>669600</v>
      </c>
      <c r="L52" s="29">
        <v>-882000</v>
      </c>
      <c r="M52" s="29">
        <f t="shared" si="7"/>
        <v>0</v>
      </c>
      <c r="N52" s="29">
        <f t="shared" si="8"/>
        <v>0</v>
      </c>
      <c r="O52" s="29">
        <f>M52*1.25/5</f>
        <v>0</v>
      </c>
      <c r="P52" s="19" t="s">
        <v>10</v>
      </c>
      <c r="Q52" s="83" t="s">
        <v>52</v>
      </c>
      <c r="S52" s="95"/>
    </row>
    <row r="53" spans="1:20" s="3" customFormat="1" ht="30" customHeight="1" x14ac:dyDescent="0.2">
      <c r="A53" s="24"/>
      <c r="B53" s="24"/>
      <c r="C53" s="24"/>
      <c r="D53" s="24"/>
      <c r="E53" s="24"/>
      <c r="F53" s="49"/>
      <c r="G53" s="24"/>
      <c r="H53" s="50">
        <v>45111</v>
      </c>
      <c r="I53" s="25" t="s">
        <v>39</v>
      </c>
      <c r="J53" s="26">
        <f>SUM(J54:J56)</f>
        <v>242900</v>
      </c>
      <c r="K53" s="26">
        <f t="shared" ref="K53:L53" si="54">SUM(K54:K56)</f>
        <v>306200</v>
      </c>
      <c r="L53" s="26">
        <f t="shared" si="54"/>
        <v>0</v>
      </c>
      <c r="M53" s="26">
        <f>SUM(M54:M56)</f>
        <v>549100</v>
      </c>
      <c r="N53" s="26">
        <f t="shared" ref="N53:O53" si="55">SUM(N54:N56)</f>
        <v>686375</v>
      </c>
      <c r="O53" s="26">
        <f t="shared" si="55"/>
        <v>679625</v>
      </c>
      <c r="P53" s="31"/>
      <c r="Q53" s="51"/>
      <c r="S53" s="95"/>
    </row>
    <row r="54" spans="1:20" s="3" customFormat="1" ht="30" customHeight="1" x14ac:dyDescent="0.2">
      <c r="A54" s="16"/>
      <c r="B54" s="16" t="s">
        <v>46</v>
      </c>
      <c r="C54" s="16" t="s">
        <v>15</v>
      </c>
      <c r="D54" s="16" t="s">
        <v>10</v>
      </c>
      <c r="E54" s="16" t="s">
        <v>19</v>
      </c>
      <c r="F54" s="15" t="s">
        <v>109</v>
      </c>
      <c r="G54" s="16" t="s">
        <v>113</v>
      </c>
      <c r="H54" s="16" t="s">
        <v>11</v>
      </c>
      <c r="I54" s="30" t="s">
        <v>82</v>
      </c>
      <c r="J54" s="29">
        <v>39800</v>
      </c>
      <c r="K54" s="29">
        <v>60200</v>
      </c>
      <c r="L54" s="29">
        <v>0</v>
      </c>
      <c r="M54" s="29">
        <f t="shared" si="7"/>
        <v>100000</v>
      </c>
      <c r="N54" s="18">
        <f t="shared" si="8"/>
        <v>125000</v>
      </c>
      <c r="O54" s="29">
        <f>M54*1.205</f>
        <v>120500</v>
      </c>
      <c r="P54" s="19" t="s">
        <v>10</v>
      </c>
      <c r="Q54" s="30" t="s">
        <v>52</v>
      </c>
      <c r="S54" s="95"/>
    </row>
    <row r="55" spans="1:20" s="3" customFormat="1" ht="30" customHeight="1" x14ac:dyDescent="0.2">
      <c r="A55" s="16"/>
      <c r="B55" s="16" t="s">
        <v>46</v>
      </c>
      <c r="C55" s="16" t="s">
        <v>15</v>
      </c>
      <c r="D55" s="16" t="s">
        <v>10</v>
      </c>
      <c r="E55" s="16" t="s">
        <v>19</v>
      </c>
      <c r="F55" s="15" t="s">
        <v>109</v>
      </c>
      <c r="G55" s="16" t="s">
        <v>113</v>
      </c>
      <c r="H55" s="16" t="s">
        <v>26</v>
      </c>
      <c r="I55" s="30" t="s">
        <v>87</v>
      </c>
      <c r="J55" s="29">
        <v>199100</v>
      </c>
      <c r="K55" s="29">
        <v>200000</v>
      </c>
      <c r="L55" s="29">
        <v>0</v>
      </c>
      <c r="M55" s="29">
        <f t="shared" si="7"/>
        <v>399100</v>
      </c>
      <c r="N55" s="18">
        <f t="shared" si="8"/>
        <v>498875</v>
      </c>
      <c r="O55" s="29">
        <f>M55*1.25</f>
        <v>498875</v>
      </c>
      <c r="P55" s="19" t="s">
        <v>10</v>
      </c>
      <c r="Q55" s="30" t="s">
        <v>52</v>
      </c>
      <c r="S55" s="95"/>
    </row>
    <row r="56" spans="1:20" s="3" customFormat="1" ht="30" customHeight="1" x14ac:dyDescent="0.2">
      <c r="A56" s="16"/>
      <c r="B56" s="16" t="s">
        <v>78</v>
      </c>
      <c r="C56" s="16" t="s">
        <v>15</v>
      </c>
      <c r="D56" s="16" t="s">
        <v>10</v>
      </c>
      <c r="E56" s="16" t="s">
        <v>19</v>
      </c>
      <c r="F56" s="15" t="s">
        <v>112</v>
      </c>
      <c r="G56" s="16" t="s">
        <v>113</v>
      </c>
      <c r="H56" s="16" t="s">
        <v>11</v>
      </c>
      <c r="I56" s="17" t="s">
        <v>50</v>
      </c>
      <c r="J56" s="29">
        <v>4000</v>
      </c>
      <c r="K56" s="29">
        <v>46000</v>
      </c>
      <c r="L56" s="29">
        <v>0</v>
      </c>
      <c r="M56" s="29">
        <f t="shared" si="7"/>
        <v>50000</v>
      </c>
      <c r="N56" s="18">
        <f t="shared" si="8"/>
        <v>62500</v>
      </c>
      <c r="O56" s="29">
        <f>M56*1.205</f>
        <v>60250</v>
      </c>
      <c r="P56" s="19" t="s">
        <v>10</v>
      </c>
      <c r="Q56" s="30"/>
      <c r="S56" s="95"/>
    </row>
    <row r="57" spans="1:20" s="3" customFormat="1" ht="36" x14ac:dyDescent="0.2">
      <c r="A57" s="24"/>
      <c r="B57" s="24"/>
      <c r="C57" s="24"/>
      <c r="D57" s="24"/>
      <c r="E57" s="24"/>
      <c r="F57" s="24"/>
      <c r="G57" s="24"/>
      <c r="H57" s="50">
        <v>45111</v>
      </c>
      <c r="I57" s="25" t="s">
        <v>83</v>
      </c>
      <c r="J57" s="26">
        <f>J58</f>
        <v>663600</v>
      </c>
      <c r="K57" s="26">
        <f t="shared" ref="K57:L57" si="56">K58</f>
        <v>41900</v>
      </c>
      <c r="L57" s="26">
        <f t="shared" si="56"/>
        <v>-420000</v>
      </c>
      <c r="M57" s="26">
        <f>M58</f>
        <v>285500</v>
      </c>
      <c r="N57" s="26">
        <f t="shared" ref="N57:O57" si="57">N58</f>
        <v>356875</v>
      </c>
      <c r="O57" s="26">
        <f t="shared" si="57"/>
        <v>356875</v>
      </c>
      <c r="P57" s="27"/>
      <c r="Q57" s="28"/>
      <c r="S57" s="95"/>
    </row>
    <row r="58" spans="1:20" s="3" customFormat="1" ht="30" customHeight="1" thickBot="1" x14ac:dyDescent="0.25">
      <c r="A58" s="52"/>
      <c r="B58" s="52" t="s">
        <v>46</v>
      </c>
      <c r="C58" s="52" t="s">
        <v>15</v>
      </c>
      <c r="D58" s="52" t="s">
        <v>10</v>
      </c>
      <c r="E58" s="16" t="s">
        <v>19</v>
      </c>
      <c r="F58" s="70" t="s">
        <v>109</v>
      </c>
      <c r="G58" s="52" t="s">
        <v>113</v>
      </c>
      <c r="H58" s="52" t="s">
        <v>11</v>
      </c>
      <c r="I58" s="53" t="s">
        <v>84</v>
      </c>
      <c r="J58" s="54">
        <v>663600</v>
      </c>
      <c r="K58" s="54">
        <v>41900</v>
      </c>
      <c r="L58" s="54">
        <v>-420000</v>
      </c>
      <c r="M58" s="54">
        <f t="shared" si="7"/>
        <v>285500</v>
      </c>
      <c r="N58" s="55">
        <f t="shared" si="8"/>
        <v>356875</v>
      </c>
      <c r="O58" s="54">
        <f>M58*1.25</f>
        <v>356875</v>
      </c>
      <c r="P58" s="56" t="s">
        <v>10</v>
      </c>
      <c r="Q58" s="53" t="s">
        <v>52</v>
      </c>
      <c r="S58" s="95"/>
    </row>
    <row r="59" spans="1:20" ht="30" customHeight="1" thickTop="1" thickBot="1" x14ac:dyDescent="0.25">
      <c r="A59" s="87"/>
      <c r="B59" s="88"/>
      <c r="C59" s="89"/>
      <c r="D59" s="89"/>
      <c r="E59" s="90"/>
      <c r="F59" s="89"/>
      <c r="G59" s="88"/>
      <c r="H59" s="90"/>
      <c r="I59" s="91" t="s">
        <v>0</v>
      </c>
      <c r="J59" s="92">
        <f>SUM(J53,J51,J47,J44,J36,J26,J24,J22,J18,J13,J5,J57,J16)+J20</f>
        <v>2268100</v>
      </c>
      <c r="K59" s="92">
        <f t="shared" ref="K59:O59" si="58">SUM(K53,K51,K47,K44,K36,K26,K24,K22,K18,K13,K5,K57,K16)+K20</f>
        <v>1243700</v>
      </c>
      <c r="L59" s="92">
        <f t="shared" si="58"/>
        <v>-2073180</v>
      </c>
      <c r="M59" s="92">
        <f t="shared" si="58"/>
        <v>1438620</v>
      </c>
      <c r="N59" s="92">
        <f t="shared" si="58"/>
        <v>1798275</v>
      </c>
      <c r="O59" s="92">
        <f t="shared" si="58"/>
        <v>1701984.5</v>
      </c>
      <c r="P59" s="93"/>
      <c r="Q59" s="92"/>
      <c r="S59" s="95"/>
      <c r="T59" s="3"/>
    </row>
    <row r="60" spans="1:20" ht="12.75" thickTop="1" x14ac:dyDescent="0.2"/>
    <row r="63" spans="1:20" x14ac:dyDescent="0.2">
      <c r="O63" s="4"/>
      <c r="P63" s="4"/>
    </row>
  </sheetData>
  <mergeCells count="1">
    <mergeCell ref="A2:Q2"/>
  </mergeCells>
  <pageMargins left="0.70866141732283472" right="0.70866141732283472" top="0.55118110236220474" bottom="0.35433070866141736" header="0.11811023622047245" footer="0.11811023622047245"/>
  <pageSetup paperSize="9" scale="46" fitToHeight="0" orientation="landscape" r:id="rId1"/>
  <headerFooter>
    <oddHeader xml:space="preserve">&amp;L&amp;"-,Uobičajeno"Upravno vijeće
21.12.2023&amp;C&amp;"-,Uobičajeno"Plan nabave dugotrajne nefinancijske imovine za 2023. godinu - II. Rebalans&amp;R&amp;"Calibri,Uobičajeno"37. sjednica
Točka 3. dnevnog reda
</oddHeader>
    <oddFooter>&amp;L&amp;"-,Uobičajeno"&amp;11Nastavni zavod za javno zdravstvo "Dr. Andrija Štampar"&amp;C&amp;A&amp;R&amp;"-,Uobičajeno"&amp;P/&amp;N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3830D-11BB-4C3B-8E93-BA2ACDEF83D7}">
  <sheetPr>
    <tabColor theme="8" tint="0.79998168889431442"/>
    <pageSetUpPr fitToPage="1"/>
  </sheetPr>
  <dimension ref="A1:Q19"/>
  <sheetViews>
    <sheetView topLeftCell="A6" workbookViewId="0">
      <selection activeCell="L19" sqref="L19"/>
    </sheetView>
  </sheetViews>
  <sheetFormatPr defaultColWidth="9.140625" defaultRowHeight="12" x14ac:dyDescent="0.2"/>
  <cols>
    <col min="1" max="1" width="17.85546875" style="2" customWidth="1"/>
    <col min="2" max="3" width="13.28515625" style="3" customWidth="1"/>
    <col min="4" max="7" width="13.28515625" style="2" customWidth="1"/>
    <col min="8" max="8" width="15.7109375" style="2" customWidth="1"/>
    <col min="9" max="9" width="39.7109375" style="2" customWidth="1"/>
    <col min="10" max="10" width="15.140625" style="4" customWidth="1"/>
    <col min="11" max="12" width="14.5703125" style="57" customWidth="1"/>
    <col min="13" max="13" width="14.5703125" style="58" customWidth="1"/>
    <col min="14" max="14" width="29" style="59" customWidth="1"/>
    <col min="15" max="16384" width="9.140625" style="2"/>
  </cols>
  <sheetData>
    <row r="1" spans="1:17" ht="24.95" customHeight="1" thickBot="1" x14ac:dyDescent="0.25">
      <c r="A1" s="129" t="s">
        <v>175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7" ht="12.75" thickTop="1" x14ac:dyDescent="0.2"/>
    <row r="3" spans="1:17" s="3" customFormat="1" ht="60" x14ac:dyDescent="0.2">
      <c r="A3" s="24" t="s">
        <v>35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104</v>
      </c>
      <c r="I3" s="24" t="s">
        <v>8</v>
      </c>
      <c r="J3" s="60" t="s">
        <v>150</v>
      </c>
      <c r="K3" s="27" t="s">
        <v>151</v>
      </c>
      <c r="L3" s="27" t="s">
        <v>152</v>
      </c>
      <c r="M3" s="27" t="s">
        <v>32</v>
      </c>
      <c r="N3" s="24" t="s">
        <v>9</v>
      </c>
    </row>
    <row r="4" spans="1:17" s="3" customFormat="1" ht="35.1" customHeight="1" x14ac:dyDescent="0.2">
      <c r="A4" s="42"/>
      <c r="B4" s="42"/>
      <c r="C4" s="42"/>
      <c r="D4" s="42"/>
      <c r="E4" s="42"/>
      <c r="F4" s="42"/>
      <c r="G4" s="42"/>
      <c r="H4" s="42">
        <v>42211</v>
      </c>
      <c r="I4" s="44" t="s">
        <v>12</v>
      </c>
      <c r="J4" s="61">
        <f>J5</f>
        <v>775000</v>
      </c>
      <c r="K4" s="61">
        <f>K5</f>
        <v>939687.49999999988</v>
      </c>
      <c r="L4" s="61">
        <f>L5</f>
        <v>124700</v>
      </c>
      <c r="M4" s="62"/>
      <c r="N4" s="63"/>
    </row>
    <row r="5" spans="1:17" s="64" customFormat="1" ht="35.1" customHeight="1" x14ac:dyDescent="0.2">
      <c r="A5" s="10" t="s">
        <v>153</v>
      </c>
      <c r="B5" s="10" t="s">
        <v>18</v>
      </c>
      <c r="C5" s="10" t="s">
        <v>15</v>
      </c>
      <c r="D5" s="10" t="s">
        <v>13</v>
      </c>
      <c r="E5" s="10" t="s">
        <v>19</v>
      </c>
      <c r="F5" s="21" t="s">
        <v>154</v>
      </c>
      <c r="G5" s="10" t="s">
        <v>20</v>
      </c>
      <c r="H5" s="10"/>
      <c r="I5" s="11" t="s">
        <v>155</v>
      </c>
      <c r="J5" s="12">
        <f>SUM(J6:J9)</f>
        <v>775000</v>
      </c>
      <c r="K5" s="12">
        <f>SUM(K6:K9)</f>
        <v>939687.49999999988</v>
      </c>
      <c r="L5" s="12">
        <f>SUM(L6:L9)</f>
        <v>124700</v>
      </c>
      <c r="M5" s="13" t="s">
        <v>10</v>
      </c>
      <c r="N5" s="14" t="s">
        <v>52</v>
      </c>
    </row>
    <row r="6" spans="1:17" s="3" customFormat="1" ht="35.1" customHeight="1" x14ac:dyDescent="0.2">
      <c r="A6" s="15"/>
      <c r="B6" s="15"/>
      <c r="C6" s="15"/>
      <c r="D6" s="15"/>
      <c r="E6" s="16"/>
      <c r="F6" s="16"/>
      <c r="G6" s="16"/>
      <c r="H6" s="16" t="s">
        <v>11</v>
      </c>
      <c r="I6" s="17" t="s">
        <v>156</v>
      </c>
      <c r="J6" s="18">
        <v>660000</v>
      </c>
      <c r="K6" s="18">
        <f>J6*1.2125</f>
        <v>800249.99999999988</v>
      </c>
      <c r="L6" s="18">
        <f>ROUND(K6/7.5345,-2)</f>
        <v>106200</v>
      </c>
      <c r="M6" s="19"/>
      <c r="N6" s="96"/>
    </row>
    <row r="7" spans="1:17" s="3" customFormat="1" ht="35.1" customHeight="1" x14ac:dyDescent="0.2">
      <c r="A7" s="15"/>
      <c r="B7" s="15"/>
      <c r="C7" s="15"/>
      <c r="D7" s="15"/>
      <c r="E7" s="16"/>
      <c r="F7" s="16"/>
      <c r="G7" s="16"/>
      <c r="H7" s="16" t="s">
        <v>11</v>
      </c>
      <c r="I7" s="17" t="s">
        <v>157</v>
      </c>
      <c r="J7" s="18">
        <v>65000</v>
      </c>
      <c r="K7" s="18">
        <f t="shared" ref="K7:K9" si="0">J7*1.2125</f>
        <v>78812.5</v>
      </c>
      <c r="L7" s="18">
        <f>ROUND(K7/7.5345,-2)</f>
        <v>10500</v>
      </c>
      <c r="M7" s="19"/>
      <c r="N7" s="20"/>
    </row>
    <row r="8" spans="1:17" s="3" customFormat="1" ht="35.1" customHeight="1" x14ac:dyDescent="0.2">
      <c r="A8" s="15"/>
      <c r="B8" s="15"/>
      <c r="C8" s="15"/>
      <c r="D8" s="15"/>
      <c r="E8" s="16"/>
      <c r="F8" s="15"/>
      <c r="G8" s="16"/>
      <c r="H8" s="16" t="s">
        <v>11</v>
      </c>
      <c r="I8" s="17" t="s">
        <v>158</v>
      </c>
      <c r="J8" s="18">
        <v>30000</v>
      </c>
      <c r="K8" s="18">
        <f t="shared" si="0"/>
        <v>36375</v>
      </c>
      <c r="L8" s="18">
        <f>ROUND(K8/7.5345,-2)</f>
        <v>4800</v>
      </c>
      <c r="M8" s="19"/>
      <c r="N8" s="96"/>
    </row>
    <row r="9" spans="1:17" s="3" customFormat="1" ht="35.1" customHeight="1" x14ac:dyDescent="0.2">
      <c r="A9" s="15"/>
      <c r="B9" s="15"/>
      <c r="C9" s="15"/>
      <c r="D9" s="15"/>
      <c r="E9" s="16"/>
      <c r="F9" s="15"/>
      <c r="G9" s="16"/>
      <c r="H9" s="16" t="s">
        <v>11</v>
      </c>
      <c r="I9" s="17" t="s">
        <v>159</v>
      </c>
      <c r="J9" s="18">
        <v>20000</v>
      </c>
      <c r="K9" s="18">
        <f t="shared" si="0"/>
        <v>24250</v>
      </c>
      <c r="L9" s="18">
        <f>ROUND(K9/7.5345,-2)</f>
        <v>3200</v>
      </c>
      <c r="M9" s="19"/>
      <c r="N9" s="96"/>
    </row>
    <row r="10" spans="1:17" s="3" customFormat="1" ht="35.1" customHeight="1" x14ac:dyDescent="0.2">
      <c r="A10" s="42"/>
      <c r="B10" s="42"/>
      <c r="C10" s="42"/>
      <c r="D10" s="42"/>
      <c r="E10" s="42"/>
      <c r="F10" s="42"/>
      <c r="G10" s="42"/>
      <c r="H10" s="42">
        <v>42212</v>
      </c>
      <c r="I10" s="44" t="s">
        <v>14</v>
      </c>
      <c r="J10" s="45">
        <f>J11</f>
        <v>60000</v>
      </c>
      <c r="K10" s="45">
        <f t="shared" ref="K10:L10" si="1">K11</f>
        <v>72750</v>
      </c>
      <c r="L10" s="45">
        <f t="shared" si="1"/>
        <v>9700</v>
      </c>
      <c r="M10" s="46"/>
      <c r="N10" s="46"/>
    </row>
    <row r="11" spans="1:17" s="3" customFormat="1" ht="35.1" customHeight="1" x14ac:dyDescent="0.2">
      <c r="A11" s="15" t="s">
        <v>160</v>
      </c>
      <c r="B11" s="16" t="s">
        <v>17</v>
      </c>
      <c r="C11" s="16" t="s">
        <v>25</v>
      </c>
      <c r="D11" s="15"/>
      <c r="E11" s="16"/>
      <c r="F11" s="16"/>
      <c r="G11" s="16"/>
      <c r="H11" s="16" t="s">
        <v>11</v>
      </c>
      <c r="I11" s="17" t="s">
        <v>33</v>
      </c>
      <c r="J11" s="18">
        <v>60000</v>
      </c>
      <c r="K11" s="18">
        <f>J11*1.2125</f>
        <v>72750</v>
      </c>
      <c r="L11" s="18">
        <f>ROUND(K11/7.5345,-2)</f>
        <v>9700</v>
      </c>
      <c r="M11" s="19" t="s">
        <v>10</v>
      </c>
      <c r="N11" s="30"/>
    </row>
    <row r="12" spans="1:17" s="3" customFormat="1" ht="35.1" customHeight="1" x14ac:dyDescent="0.2">
      <c r="A12" s="43"/>
      <c r="B12" s="43"/>
      <c r="C12" s="42"/>
      <c r="D12" s="42"/>
      <c r="E12" s="42"/>
      <c r="F12" s="42"/>
      <c r="G12" s="42"/>
      <c r="H12" s="42">
        <v>42242</v>
      </c>
      <c r="I12" s="44" t="s">
        <v>27</v>
      </c>
      <c r="J12" s="45">
        <f>J13</f>
        <v>260000</v>
      </c>
      <c r="K12" s="45">
        <f t="shared" ref="K12:L12" si="2">K13</f>
        <v>260000</v>
      </c>
      <c r="L12" s="45">
        <f t="shared" si="2"/>
        <v>34500</v>
      </c>
      <c r="M12" s="46"/>
      <c r="N12" s="47"/>
    </row>
    <row r="13" spans="1:17" s="3" customFormat="1" ht="35.1" customHeight="1" x14ac:dyDescent="0.2">
      <c r="A13" s="16" t="s">
        <v>161</v>
      </c>
      <c r="B13" s="16" t="s">
        <v>162</v>
      </c>
      <c r="C13" s="16" t="s">
        <v>15</v>
      </c>
      <c r="D13" s="16" t="s">
        <v>10</v>
      </c>
      <c r="E13" s="16" t="s">
        <v>19</v>
      </c>
      <c r="F13" s="16" t="s">
        <v>163</v>
      </c>
      <c r="G13" s="16" t="s">
        <v>31</v>
      </c>
      <c r="H13" s="16" t="s">
        <v>42</v>
      </c>
      <c r="I13" s="17" t="s">
        <v>164</v>
      </c>
      <c r="J13" s="29">
        <v>260000</v>
      </c>
      <c r="K13" s="20">
        <f>J13</f>
        <v>260000</v>
      </c>
      <c r="L13" s="20">
        <f>ROUND(K13/7.5345,-2)</f>
        <v>34500</v>
      </c>
      <c r="M13" s="19" t="s">
        <v>10</v>
      </c>
      <c r="N13" s="30" t="s">
        <v>52</v>
      </c>
    </row>
    <row r="14" spans="1:17" s="64" customFormat="1" ht="35.1" customHeight="1" x14ac:dyDescent="0.2">
      <c r="A14" s="42"/>
      <c r="B14" s="42"/>
      <c r="C14" s="42"/>
      <c r="D14" s="42"/>
      <c r="E14" s="42"/>
      <c r="F14" s="42"/>
      <c r="G14" s="42"/>
      <c r="H14" s="42">
        <v>4541</v>
      </c>
      <c r="I14" s="44" t="s">
        <v>165</v>
      </c>
      <c r="J14" s="45">
        <f>J15</f>
        <v>4150000</v>
      </c>
      <c r="K14" s="45">
        <f>K15</f>
        <v>4150000</v>
      </c>
      <c r="L14" s="45">
        <f>L15</f>
        <v>550800</v>
      </c>
      <c r="M14" s="46"/>
      <c r="N14" s="46"/>
    </row>
    <row r="15" spans="1:17" s="64" customFormat="1" ht="35.1" customHeight="1" x14ac:dyDescent="0.2">
      <c r="A15" s="10" t="s">
        <v>166</v>
      </c>
      <c r="B15" s="10" t="s">
        <v>167</v>
      </c>
      <c r="C15" s="10" t="s">
        <v>15</v>
      </c>
      <c r="D15" s="10" t="s">
        <v>13</v>
      </c>
      <c r="E15" s="10" t="s">
        <v>19</v>
      </c>
      <c r="F15" s="10" t="s">
        <v>168</v>
      </c>
      <c r="G15" s="10"/>
      <c r="H15" s="10" t="s">
        <v>42</v>
      </c>
      <c r="I15" s="11" t="s">
        <v>169</v>
      </c>
      <c r="J15" s="65">
        <f>SUM(J16:J18)</f>
        <v>4150000</v>
      </c>
      <c r="K15" s="65">
        <f>SUM(K16:K18)</f>
        <v>4150000</v>
      </c>
      <c r="L15" s="65">
        <f>SUM(L16:L18)</f>
        <v>550800</v>
      </c>
      <c r="M15" s="13"/>
      <c r="N15" s="14"/>
    </row>
    <row r="16" spans="1:17" s="3" customFormat="1" ht="35.1" customHeight="1" x14ac:dyDescent="0.2">
      <c r="A16" s="16"/>
      <c r="B16" s="16"/>
      <c r="C16" s="16"/>
      <c r="D16" s="16"/>
      <c r="E16" s="16"/>
      <c r="F16" s="16"/>
      <c r="G16" s="16"/>
      <c r="H16" s="16"/>
      <c r="I16" s="17" t="s">
        <v>170</v>
      </c>
      <c r="J16" s="29">
        <v>1580000</v>
      </c>
      <c r="K16" s="20">
        <v>1580000</v>
      </c>
      <c r="L16" s="20">
        <f t="shared" ref="L16:L18" si="3">ROUND(K16/7.5345,-2)</f>
        <v>209700</v>
      </c>
      <c r="M16" s="19"/>
      <c r="N16" s="30"/>
      <c r="Q16" s="58"/>
    </row>
    <row r="17" spans="1:17" s="3" customFormat="1" ht="35.1" customHeight="1" x14ac:dyDescent="0.2">
      <c r="A17" s="16"/>
      <c r="B17" s="16"/>
      <c r="C17" s="16"/>
      <c r="D17" s="16"/>
      <c r="E17" s="16"/>
      <c r="F17" s="16"/>
      <c r="G17" s="16"/>
      <c r="H17" s="16"/>
      <c r="I17" s="17" t="s">
        <v>171</v>
      </c>
      <c r="J17" s="29">
        <v>1580000</v>
      </c>
      <c r="K17" s="20">
        <v>1580000</v>
      </c>
      <c r="L17" s="20">
        <f t="shared" si="3"/>
        <v>209700</v>
      </c>
      <c r="M17" s="19"/>
      <c r="N17" s="30"/>
      <c r="Q17" s="58"/>
    </row>
    <row r="18" spans="1:17" s="3" customFormat="1" ht="35.1" customHeight="1" x14ac:dyDescent="0.2">
      <c r="A18" s="16"/>
      <c r="B18" s="16"/>
      <c r="C18" s="16"/>
      <c r="D18" s="16"/>
      <c r="E18" s="16"/>
      <c r="F18" s="16"/>
      <c r="G18" s="16"/>
      <c r="H18" s="16"/>
      <c r="I18" s="17" t="s">
        <v>172</v>
      </c>
      <c r="J18" s="29">
        <v>990000</v>
      </c>
      <c r="K18" s="20">
        <v>990000</v>
      </c>
      <c r="L18" s="20">
        <f t="shared" si="3"/>
        <v>131400</v>
      </c>
      <c r="M18" s="19"/>
      <c r="N18" s="30"/>
    </row>
    <row r="19" spans="1:17" ht="35.1" customHeight="1" x14ac:dyDescent="0.2">
      <c r="A19" s="51"/>
      <c r="B19" s="31"/>
      <c r="C19" s="33"/>
      <c r="D19" s="33"/>
      <c r="E19" s="66"/>
      <c r="F19" s="33"/>
      <c r="G19" s="31"/>
      <c r="H19" s="66"/>
      <c r="I19" s="67" t="s">
        <v>0</v>
      </c>
      <c r="J19" s="68">
        <f>J14+J12+J10+J4</f>
        <v>5245000</v>
      </c>
      <c r="K19" s="68">
        <f t="shared" ref="K19" si="4">K14+K12+K10+K4</f>
        <v>5422437.5</v>
      </c>
      <c r="L19" s="68">
        <f>L14+L12+L10+L4</f>
        <v>719700</v>
      </c>
      <c r="M19" s="69"/>
      <c r="N19" s="68"/>
    </row>
  </sheetData>
  <mergeCells count="1">
    <mergeCell ref="A1:N1"/>
  </mergeCells>
  <pageMargins left="0.70866141732283472" right="0.70866141732283472" top="0.55118110236220474" bottom="0.35433070866141736" header="0.11811023622047245" footer="0.11811023622047245"/>
  <pageSetup paperSize="9" scale="55" fitToHeight="0" orientation="landscape" horizontalDpi="0" verticalDpi="0" r:id="rId1"/>
  <headerFooter>
    <oddHeader xml:space="preserve">&amp;L&amp;"-,Uobičajeno"Upravno vijeće
21.12.2023&amp;C&amp;"-,Uobičajeno"Plan nabave dugotrajne nefinancijske imovine za 2023. godinu - II. Rebalans&amp;R&amp;"Calibri,Uobičajeno"37. sjednica
Točka 3. dnevnog reda
</oddHeader>
    <oddFooter>&amp;L&amp;"-,Uobičajeno"&amp;11Nastavni zavod za javno zdravstvo "Dr. Andrija Štampar"&amp;C&amp;A&amp;R&amp;"-,Uobičajeno"&amp;P/&amp;N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E12"/>
  <sheetViews>
    <sheetView topLeftCell="A6" zoomScaleNormal="100" workbookViewId="0">
      <selection activeCell="K8" sqref="K8"/>
    </sheetView>
  </sheetViews>
  <sheetFormatPr defaultRowHeight="12" x14ac:dyDescent="0.2"/>
  <cols>
    <col min="1" max="1" width="10.7109375" style="103" customWidth="1"/>
    <col min="2" max="2" width="50.7109375" style="103" customWidth="1"/>
    <col min="3" max="3" width="10.7109375" style="103" customWidth="1"/>
    <col min="4" max="4" width="15.7109375" style="103" customWidth="1"/>
    <col min="5" max="5" width="50.7109375" style="103" customWidth="1"/>
    <col min="6" max="16384" width="9.140625" style="103"/>
  </cols>
  <sheetData>
    <row r="1" spans="1:5" ht="24.95" customHeight="1" thickTop="1" thickBot="1" x14ac:dyDescent="0.25">
      <c r="A1" s="127"/>
      <c r="B1" s="127" t="s">
        <v>64</v>
      </c>
      <c r="C1" s="127">
        <v>42242</v>
      </c>
      <c r="D1" s="127"/>
      <c r="E1" s="127"/>
    </row>
    <row r="2" spans="1:5" ht="13.5" thickTop="1" thickBot="1" x14ac:dyDescent="0.25"/>
    <row r="3" spans="1:5" ht="37.5" thickTop="1" thickBot="1" x14ac:dyDescent="0.25">
      <c r="A3" s="124" t="s">
        <v>88</v>
      </c>
      <c r="B3" s="125" t="s">
        <v>8</v>
      </c>
      <c r="C3" s="125" t="s">
        <v>89</v>
      </c>
      <c r="D3" s="126" t="s">
        <v>102</v>
      </c>
      <c r="E3" s="125" t="s">
        <v>90</v>
      </c>
    </row>
    <row r="4" spans="1:5" ht="39.950000000000003" customHeight="1" thickTop="1" x14ac:dyDescent="0.2">
      <c r="A4" s="108" t="s">
        <v>91</v>
      </c>
      <c r="B4" s="109" t="s">
        <v>144</v>
      </c>
      <c r="C4" s="110">
        <v>1</v>
      </c>
      <c r="D4" s="111">
        <v>8500</v>
      </c>
      <c r="E4" s="109" t="s">
        <v>147</v>
      </c>
    </row>
    <row r="5" spans="1:5" ht="39.950000000000003" customHeight="1" x14ac:dyDescent="0.2">
      <c r="A5" s="104" t="s">
        <v>92</v>
      </c>
      <c r="B5" s="105" t="s">
        <v>99</v>
      </c>
      <c r="C5" s="106">
        <v>1</v>
      </c>
      <c r="D5" s="107">
        <v>4500</v>
      </c>
      <c r="E5" s="105" t="s">
        <v>147</v>
      </c>
    </row>
    <row r="6" spans="1:5" ht="39.950000000000003" customHeight="1" x14ac:dyDescent="0.2">
      <c r="A6" s="120" t="s">
        <v>145</v>
      </c>
      <c r="B6" s="121" t="s">
        <v>142</v>
      </c>
      <c r="C6" s="122">
        <v>1</v>
      </c>
      <c r="D6" s="123">
        <v>1200</v>
      </c>
      <c r="E6" s="121" t="s">
        <v>147</v>
      </c>
    </row>
    <row r="7" spans="1:5" ht="39.950000000000003" customHeight="1" x14ac:dyDescent="0.2">
      <c r="A7" s="116" t="s">
        <v>94</v>
      </c>
      <c r="B7" s="117" t="s">
        <v>53</v>
      </c>
      <c r="C7" s="118">
        <v>1</v>
      </c>
      <c r="D7" s="119">
        <v>1500</v>
      </c>
      <c r="E7" s="117" t="s">
        <v>147</v>
      </c>
    </row>
    <row r="8" spans="1:5" ht="39.950000000000003" customHeight="1" x14ac:dyDescent="0.2">
      <c r="A8" s="112" t="s">
        <v>95</v>
      </c>
      <c r="B8" s="113" t="s">
        <v>100</v>
      </c>
      <c r="C8" s="114">
        <v>1</v>
      </c>
      <c r="D8" s="115">
        <v>2500</v>
      </c>
      <c r="E8" s="113" t="s">
        <v>173</v>
      </c>
    </row>
    <row r="9" spans="1:5" ht="39.950000000000003" customHeight="1" x14ac:dyDescent="0.2">
      <c r="A9" s="112" t="s">
        <v>95</v>
      </c>
      <c r="B9" s="113" t="s">
        <v>101</v>
      </c>
      <c r="C9" s="114">
        <v>1</v>
      </c>
      <c r="D9" s="115">
        <v>2500</v>
      </c>
      <c r="E9" s="113" t="s">
        <v>173</v>
      </c>
    </row>
    <row r="10" spans="1:5" ht="39.950000000000003" customHeight="1" x14ac:dyDescent="0.2">
      <c r="A10" s="116" t="s">
        <v>96</v>
      </c>
      <c r="B10" s="117" t="s">
        <v>146</v>
      </c>
      <c r="C10" s="118">
        <v>1</v>
      </c>
      <c r="D10" s="119">
        <v>1500</v>
      </c>
      <c r="E10" s="117" t="s">
        <v>174</v>
      </c>
    </row>
    <row r="11" spans="1:5" ht="39.950000000000003" customHeight="1" x14ac:dyDescent="0.2">
      <c r="A11" s="120" t="s">
        <v>97</v>
      </c>
      <c r="B11" s="121" t="s">
        <v>93</v>
      </c>
      <c r="C11" s="122">
        <v>1</v>
      </c>
      <c r="D11" s="123">
        <v>1000</v>
      </c>
      <c r="E11" s="121" t="s">
        <v>147</v>
      </c>
    </row>
    <row r="12" spans="1:5" ht="39.950000000000003" customHeight="1" x14ac:dyDescent="0.2">
      <c r="A12" s="104" t="s">
        <v>98</v>
      </c>
      <c r="B12" s="105" t="s">
        <v>103</v>
      </c>
      <c r="C12" s="106">
        <v>1</v>
      </c>
      <c r="D12" s="107">
        <v>3000</v>
      </c>
      <c r="E12" s="105" t="s">
        <v>173</v>
      </c>
    </row>
  </sheetData>
  <sortState xmlns:xlrd2="http://schemas.microsoft.com/office/spreadsheetml/2017/richdata2" ref="A4:E12">
    <sortCondition ref="A3:A12"/>
  </sortState>
  <pageMargins left="0.70866141732283472" right="0.70866141732283472" top="0.55118110236220474" bottom="0.35433070866141736" header="0.11811023622047245" footer="0.11811023622047245"/>
  <pageSetup paperSize="9" scale="96" fitToHeight="0" orientation="landscape" horizontalDpi="0" verticalDpi="0" r:id="rId1"/>
  <headerFooter>
    <oddHeader xml:space="preserve">&amp;L&amp;"-,Uobičajeno"Upravno vijeće
21.12.2023&amp;C&amp;"-,Uobičajeno"Plan nabave dugotrajne nefinancijske imovine za 2023. godinu - II. Rebalans&amp;R&amp;"Calibri,Uobičajeno"37. sjednica
Točka 3. dnevnog reda
</oddHeader>
    <oddFooter>&amp;L&amp;"-,Uobičajeno"&amp;11Nastavni zavod za javno zdravstvo "Dr. Andrija Štampar"&amp;C&amp;A&amp;R&amp;"-,Uobičajeno"&amp;P/&amp;N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PLAN 2023 II. Rebalans</vt:lpstr>
      <vt:lpstr>Nerealizirano 2022 </vt:lpstr>
      <vt:lpstr>Oprema 42242-42252 - Grupe</vt:lpstr>
      <vt:lpstr>'PLAN 2023 II. Rebalans'!Ispis_naslova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skovacevic</dc:creator>
  <cp:lastModifiedBy>Ana Mikuš</cp:lastModifiedBy>
  <cp:lastPrinted>2023-12-12T13:59:34Z</cp:lastPrinted>
  <dcterms:created xsi:type="dcterms:W3CDTF">2013-12-12T13:21:36Z</dcterms:created>
  <dcterms:modified xsi:type="dcterms:W3CDTF">2023-12-14T14:31:39Z</dcterms:modified>
</cp:coreProperties>
</file>