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3/PLAN 2023 - NZZJZDAŠ 2. REBALANS 2023-12/"/>
    </mc:Choice>
  </mc:AlternateContent>
  <xr:revisionPtr revIDLastSave="4" documentId="8_{A55B768B-869F-4536-A701-A925459628DD}" xr6:coauthVersionLast="47" xr6:coauthVersionMax="47" xr10:uidLastSave="{162A66D5-4263-4A68-BF2E-C996C7F1BD78}"/>
  <bookViews>
    <workbookView xWindow="-120" yWindow="-120" windowWidth="29040" windowHeight="15840" xr2:uid="{00000000-000D-0000-FFFF-FFFF00000000}"/>
  </bookViews>
  <sheets>
    <sheet name="PLAN 2023. II. Rebalans" sheetId="2" r:id="rId1"/>
  </sheets>
  <definedNames>
    <definedName name="_FiltarBaze" localSheetId="0" hidden="1">'PLAN 2023. II. Rebalans'!$A$4:$P$398</definedName>
    <definedName name="_xlnm._FilterDatabase" localSheetId="0" hidden="1">'PLAN 2023. II. Rebalans'!$A$4:$P$398</definedName>
    <definedName name="_xlnm.Print_Titles" localSheetId="0">'PLAN 2023. II. Rebalans'!$4:$4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5" i="2" l="1"/>
  <c r="N295" i="2" s="1"/>
  <c r="N294" i="2" s="1"/>
  <c r="K294" i="2"/>
  <c r="J294" i="2"/>
  <c r="I294" i="2"/>
  <c r="J162" i="2"/>
  <c r="K162" i="2"/>
  <c r="I162" i="2"/>
  <c r="J182" i="2"/>
  <c r="K182" i="2"/>
  <c r="I182" i="2"/>
  <c r="L294" i="2" l="1"/>
  <c r="M295" i="2"/>
  <c r="M294" i="2" s="1"/>
  <c r="J200" i="2"/>
  <c r="K200" i="2"/>
  <c r="J396" i="2" l="1"/>
  <c r="K396" i="2"/>
  <c r="I396" i="2"/>
  <c r="J394" i="2"/>
  <c r="K394" i="2"/>
  <c r="I394" i="2"/>
  <c r="J385" i="2"/>
  <c r="K385" i="2"/>
  <c r="I385" i="2"/>
  <c r="L384" i="2"/>
  <c r="M384" i="2" s="1"/>
  <c r="J381" i="2"/>
  <c r="K381" i="2"/>
  <c r="I381" i="2"/>
  <c r="J377" i="2"/>
  <c r="K377" i="2"/>
  <c r="I377" i="2"/>
  <c r="J375" i="2"/>
  <c r="K375" i="2"/>
  <c r="J355" i="2"/>
  <c r="J354" i="2" s="1"/>
  <c r="K355" i="2"/>
  <c r="K354" i="2" s="1"/>
  <c r="I355" i="2"/>
  <c r="I354" i="2" s="1"/>
  <c r="J349" i="2"/>
  <c r="K349" i="2"/>
  <c r="I349" i="2"/>
  <c r="J345" i="2"/>
  <c r="K345" i="2"/>
  <c r="I345" i="2"/>
  <c r="J343" i="2"/>
  <c r="K343" i="2"/>
  <c r="I343" i="2"/>
  <c r="J336" i="2"/>
  <c r="K336" i="2"/>
  <c r="I336" i="2"/>
  <c r="J333" i="2"/>
  <c r="K333" i="2"/>
  <c r="I333" i="2"/>
  <c r="J323" i="2"/>
  <c r="J319" i="2" s="1"/>
  <c r="K323" i="2"/>
  <c r="K319" i="2" s="1"/>
  <c r="I323" i="2"/>
  <c r="I319" i="2" s="1"/>
  <c r="J317" i="2"/>
  <c r="K317" i="2"/>
  <c r="J300" i="2"/>
  <c r="K300" i="2"/>
  <c r="I300" i="2"/>
  <c r="J304" i="2"/>
  <c r="K304" i="2"/>
  <c r="I304" i="2"/>
  <c r="J288" i="2"/>
  <c r="J287" i="2" s="1"/>
  <c r="K288" i="2"/>
  <c r="K287" i="2" s="1"/>
  <c r="I288" i="2"/>
  <c r="I287" i="2" s="1"/>
  <c r="J281" i="2"/>
  <c r="K281" i="2"/>
  <c r="I281" i="2"/>
  <c r="J274" i="2"/>
  <c r="J273" i="2" s="1"/>
  <c r="K274" i="2"/>
  <c r="K273" i="2" s="1"/>
  <c r="J221" i="2"/>
  <c r="J204" i="2" s="1"/>
  <c r="K221" i="2"/>
  <c r="K204" i="2" s="1"/>
  <c r="I221" i="2"/>
  <c r="I204" i="2" s="1"/>
  <c r="I200" i="2"/>
  <c r="J195" i="2"/>
  <c r="J194" i="2" s="1"/>
  <c r="K195" i="2"/>
  <c r="K194" i="2" s="1"/>
  <c r="J189" i="2"/>
  <c r="K189" i="2"/>
  <c r="J186" i="2"/>
  <c r="J185" i="2" s="1"/>
  <c r="K186" i="2"/>
  <c r="K185" i="2" s="1"/>
  <c r="J176" i="2"/>
  <c r="K176" i="2"/>
  <c r="J169" i="2"/>
  <c r="K169" i="2"/>
  <c r="J164" i="2"/>
  <c r="K164" i="2"/>
  <c r="J160" i="2"/>
  <c r="K160" i="2"/>
  <c r="I160" i="2"/>
  <c r="J153" i="2"/>
  <c r="K153" i="2"/>
  <c r="J148" i="2"/>
  <c r="K148" i="2"/>
  <c r="J143" i="2"/>
  <c r="K143" i="2"/>
  <c r="J134" i="2"/>
  <c r="K134" i="2"/>
  <c r="J127" i="2"/>
  <c r="K127" i="2"/>
  <c r="J116" i="2"/>
  <c r="K116" i="2"/>
  <c r="J112" i="2"/>
  <c r="K112" i="2"/>
  <c r="J97" i="2"/>
  <c r="K97" i="2"/>
  <c r="I97" i="2"/>
  <c r="J91" i="2"/>
  <c r="K91" i="2"/>
  <c r="I91" i="2"/>
  <c r="J85" i="2"/>
  <c r="K85" i="2"/>
  <c r="I85" i="2"/>
  <c r="J73" i="2"/>
  <c r="K73" i="2"/>
  <c r="I73" i="2"/>
  <c r="J59" i="2"/>
  <c r="K59" i="2"/>
  <c r="J56" i="2"/>
  <c r="K56" i="2"/>
  <c r="J41" i="2"/>
  <c r="K41" i="2"/>
  <c r="J35" i="2"/>
  <c r="K35" i="2"/>
  <c r="J15" i="2"/>
  <c r="K15" i="2"/>
  <c r="J11" i="2"/>
  <c r="K11" i="2"/>
  <c r="J8" i="2"/>
  <c r="K8" i="2"/>
  <c r="J5" i="2"/>
  <c r="K5" i="2"/>
  <c r="K199" i="2" l="1"/>
  <c r="J199" i="2"/>
  <c r="J168" i="2"/>
  <c r="J126" i="2"/>
  <c r="J14" i="2" s="1"/>
  <c r="K126" i="2"/>
  <c r="K14" i="2" s="1"/>
  <c r="N384" i="2"/>
  <c r="I335" i="2"/>
  <c r="J353" i="2"/>
  <c r="K353" i="2"/>
  <c r="K335" i="2"/>
  <c r="J335" i="2"/>
  <c r="K316" i="2"/>
  <c r="J316" i="2"/>
  <c r="K168" i="2"/>
  <c r="I313" i="2"/>
  <c r="I375" i="2"/>
  <c r="I353" i="2" s="1"/>
  <c r="I317" i="2"/>
  <c r="J313" i="2"/>
  <c r="K313" i="2"/>
  <c r="J310" i="2"/>
  <c r="J296" i="2" s="1"/>
  <c r="K310" i="2"/>
  <c r="K296" i="2" s="1"/>
  <c r="I310" i="2"/>
  <c r="I296" i="2" s="1"/>
  <c r="I293" i="2" s="1"/>
  <c r="I274" i="2"/>
  <c r="I273" i="2" s="1"/>
  <c r="I199" i="2" s="1"/>
  <c r="L211" i="2"/>
  <c r="M211" i="2" s="1"/>
  <c r="I195" i="2"/>
  <c r="I194" i="2" s="1"/>
  <c r="I189" i="2"/>
  <c r="I186" i="2"/>
  <c r="I185" i="2" s="1"/>
  <c r="I176" i="2"/>
  <c r="I169" i="2"/>
  <c r="I164" i="2"/>
  <c r="I153" i="2"/>
  <c r="I148" i="2"/>
  <c r="I143" i="2"/>
  <c r="L141" i="2"/>
  <c r="M141" i="2" s="1"/>
  <c r="L140" i="2"/>
  <c r="M140" i="2" s="1"/>
  <c r="I134" i="2"/>
  <c r="I127" i="2"/>
  <c r="I116" i="2"/>
  <c r="I112" i="2"/>
  <c r="I59" i="2"/>
  <c r="I56" i="2"/>
  <c r="I41" i="2"/>
  <c r="I35" i="2"/>
  <c r="I15" i="2"/>
  <c r="I11" i="2"/>
  <c r="L10" i="2"/>
  <c r="M10" i="2" s="1"/>
  <c r="I8" i="2"/>
  <c r="I5" i="2"/>
  <c r="L383" i="2"/>
  <c r="M383" i="2" s="1"/>
  <c r="L382" i="2"/>
  <c r="L380" i="2"/>
  <c r="N380" i="2" s="1"/>
  <c r="L379" i="2"/>
  <c r="L378" i="2"/>
  <c r="L376" i="2"/>
  <c r="L375" i="2" s="1"/>
  <c r="L374" i="2"/>
  <c r="M374" i="2" s="1"/>
  <c r="L373" i="2"/>
  <c r="M373" i="2" s="1"/>
  <c r="L372" i="2"/>
  <c r="M372" i="2" s="1"/>
  <c r="L371" i="2"/>
  <c r="M371" i="2" s="1"/>
  <c r="L370" i="2"/>
  <c r="M370" i="2" s="1"/>
  <c r="L369" i="2"/>
  <c r="M369" i="2" s="1"/>
  <c r="L368" i="2"/>
  <c r="M368" i="2" s="1"/>
  <c r="L367" i="2"/>
  <c r="M367" i="2" s="1"/>
  <c r="L366" i="2"/>
  <c r="M366" i="2" s="1"/>
  <c r="L365" i="2"/>
  <c r="M365" i="2" s="1"/>
  <c r="L364" i="2"/>
  <c r="M364" i="2" s="1"/>
  <c r="L363" i="2"/>
  <c r="M363" i="2" s="1"/>
  <c r="L362" i="2"/>
  <c r="M362" i="2" s="1"/>
  <c r="L361" i="2"/>
  <c r="M361" i="2" s="1"/>
  <c r="L360" i="2"/>
  <c r="M360" i="2" s="1"/>
  <c r="L359" i="2"/>
  <c r="M359" i="2" s="1"/>
  <c r="L358" i="2"/>
  <c r="M358" i="2" s="1"/>
  <c r="L357" i="2"/>
  <c r="M357" i="2" s="1"/>
  <c r="L356" i="2"/>
  <c r="L352" i="2"/>
  <c r="M352" i="2" s="1"/>
  <c r="L351" i="2"/>
  <c r="M351" i="2" s="1"/>
  <c r="L350" i="2"/>
  <c r="L348" i="2"/>
  <c r="L347" i="2"/>
  <c r="M347" i="2" s="1"/>
  <c r="L346" i="2"/>
  <c r="L344" i="2"/>
  <c r="L343" i="2" s="1"/>
  <c r="L342" i="2"/>
  <c r="M342" i="2" s="1"/>
  <c r="N342" i="2" s="1"/>
  <c r="L341" i="2"/>
  <c r="M341" i="2" s="1"/>
  <c r="L340" i="2"/>
  <c r="M340" i="2" s="1"/>
  <c r="L339" i="2"/>
  <c r="M339" i="2" s="1"/>
  <c r="L338" i="2"/>
  <c r="M338" i="2" s="1"/>
  <c r="L337" i="2"/>
  <c r="L334" i="2"/>
  <c r="L333" i="2" s="1"/>
  <c r="L332" i="2"/>
  <c r="M332" i="2" s="1"/>
  <c r="L331" i="2"/>
  <c r="M331" i="2" s="1"/>
  <c r="L330" i="2"/>
  <c r="M330" i="2" s="1"/>
  <c r="L329" i="2"/>
  <c r="M329" i="2" s="1"/>
  <c r="L328" i="2"/>
  <c r="M328" i="2" s="1"/>
  <c r="L327" i="2"/>
  <c r="M327" i="2" s="1"/>
  <c r="L326" i="2"/>
  <c r="M326" i="2" s="1"/>
  <c r="L325" i="2"/>
  <c r="M325" i="2" s="1"/>
  <c r="L324" i="2"/>
  <c r="L321" i="2"/>
  <c r="M321" i="2" s="1"/>
  <c r="L320" i="2"/>
  <c r="L318" i="2"/>
  <c r="L315" i="2"/>
  <c r="L314" i="2"/>
  <c r="L312" i="2"/>
  <c r="M312" i="2" s="1"/>
  <c r="L311" i="2"/>
  <c r="L309" i="2"/>
  <c r="M309" i="2" s="1"/>
  <c r="L308" i="2"/>
  <c r="M308" i="2" s="1"/>
  <c r="L307" i="2"/>
  <c r="M307" i="2" s="1"/>
  <c r="L306" i="2"/>
  <c r="M306" i="2" s="1"/>
  <c r="L305" i="2"/>
  <c r="L303" i="2"/>
  <c r="M303" i="2" s="1"/>
  <c r="L302" i="2"/>
  <c r="M302" i="2" s="1"/>
  <c r="L301" i="2"/>
  <c r="L299" i="2"/>
  <c r="M299" i="2" s="1"/>
  <c r="L298" i="2"/>
  <c r="M298" i="2" s="1"/>
  <c r="L297" i="2"/>
  <c r="L292" i="2"/>
  <c r="M292" i="2" s="1"/>
  <c r="L291" i="2"/>
  <c r="M291" i="2" s="1"/>
  <c r="L290" i="2"/>
  <c r="M290" i="2" s="1"/>
  <c r="L289" i="2"/>
  <c r="L286" i="2"/>
  <c r="M286" i="2" s="1"/>
  <c r="L285" i="2"/>
  <c r="N285" i="2" s="1"/>
  <c r="L284" i="2"/>
  <c r="M284" i="2" s="1"/>
  <c r="L283" i="2"/>
  <c r="M283" i="2" s="1"/>
  <c r="L282" i="2"/>
  <c r="L280" i="2"/>
  <c r="M280" i="2" s="1"/>
  <c r="L279" i="2"/>
  <c r="M279" i="2" s="1"/>
  <c r="L278" i="2"/>
  <c r="M278" i="2" s="1"/>
  <c r="L277" i="2"/>
  <c r="M277" i="2" s="1"/>
  <c r="L276" i="2"/>
  <c r="M276" i="2" s="1"/>
  <c r="L275" i="2"/>
  <c r="L272" i="2"/>
  <c r="M272" i="2" s="1"/>
  <c r="L271" i="2"/>
  <c r="M271" i="2" s="1"/>
  <c r="L270" i="2"/>
  <c r="M270" i="2" s="1"/>
  <c r="L269" i="2"/>
  <c r="M269" i="2" s="1"/>
  <c r="L268" i="2"/>
  <c r="M268" i="2" s="1"/>
  <c r="L267" i="2"/>
  <c r="M267" i="2" s="1"/>
  <c r="L266" i="2"/>
  <c r="M266" i="2" s="1"/>
  <c r="L265" i="2"/>
  <c r="M265" i="2" s="1"/>
  <c r="L264" i="2"/>
  <c r="M264" i="2" s="1"/>
  <c r="L263" i="2"/>
  <c r="M263" i="2" s="1"/>
  <c r="L262" i="2"/>
  <c r="M262" i="2" s="1"/>
  <c r="L261" i="2"/>
  <c r="M261" i="2" s="1"/>
  <c r="L260" i="2"/>
  <c r="M260" i="2" s="1"/>
  <c r="L259" i="2"/>
  <c r="M259" i="2" s="1"/>
  <c r="L258" i="2"/>
  <c r="M258" i="2" s="1"/>
  <c r="L257" i="2"/>
  <c r="M257" i="2" s="1"/>
  <c r="L256" i="2"/>
  <c r="M256" i="2" s="1"/>
  <c r="L255" i="2"/>
  <c r="M255" i="2" s="1"/>
  <c r="L254" i="2"/>
  <c r="M254" i="2" s="1"/>
  <c r="L253" i="2"/>
  <c r="M253" i="2" s="1"/>
  <c r="L252" i="2"/>
  <c r="M252" i="2" s="1"/>
  <c r="L251" i="2"/>
  <c r="M251" i="2" s="1"/>
  <c r="L250" i="2"/>
  <c r="M250" i="2" s="1"/>
  <c r="L249" i="2"/>
  <c r="M249" i="2" s="1"/>
  <c r="L248" i="2"/>
  <c r="M248" i="2" s="1"/>
  <c r="L247" i="2"/>
  <c r="M247" i="2" s="1"/>
  <c r="L246" i="2"/>
  <c r="M246" i="2" s="1"/>
  <c r="L245" i="2"/>
  <c r="M245" i="2" s="1"/>
  <c r="L244" i="2"/>
  <c r="M244" i="2" s="1"/>
  <c r="L243" i="2"/>
  <c r="M243" i="2" s="1"/>
  <c r="L242" i="2"/>
  <c r="M242" i="2" s="1"/>
  <c r="L241" i="2"/>
  <c r="M241" i="2" s="1"/>
  <c r="L240" i="2"/>
  <c r="M240" i="2" s="1"/>
  <c r="L239" i="2"/>
  <c r="M239" i="2" s="1"/>
  <c r="L238" i="2"/>
  <c r="M238" i="2" s="1"/>
  <c r="L237" i="2"/>
  <c r="M237" i="2" s="1"/>
  <c r="L236" i="2"/>
  <c r="M236" i="2" s="1"/>
  <c r="L235" i="2"/>
  <c r="M235" i="2" s="1"/>
  <c r="L234" i="2"/>
  <c r="M234" i="2" s="1"/>
  <c r="L233" i="2"/>
  <c r="M233" i="2" s="1"/>
  <c r="L232" i="2"/>
  <c r="M232" i="2" s="1"/>
  <c r="L231" i="2"/>
  <c r="M231" i="2" s="1"/>
  <c r="L230" i="2"/>
  <c r="M230" i="2" s="1"/>
  <c r="L229" i="2"/>
  <c r="M229" i="2" s="1"/>
  <c r="L228" i="2"/>
  <c r="M228" i="2" s="1"/>
  <c r="L227" i="2"/>
  <c r="M227" i="2" s="1"/>
  <c r="L226" i="2"/>
  <c r="M226" i="2" s="1"/>
  <c r="L225" i="2"/>
  <c r="M225" i="2" s="1"/>
  <c r="L224" i="2"/>
  <c r="M224" i="2" s="1"/>
  <c r="L223" i="2"/>
  <c r="M223" i="2" s="1"/>
  <c r="L222" i="2"/>
  <c r="L220" i="2"/>
  <c r="N220" i="2" s="1"/>
  <c r="L219" i="2"/>
  <c r="N219" i="2" s="1"/>
  <c r="L218" i="2"/>
  <c r="M218" i="2" s="1"/>
  <c r="L217" i="2"/>
  <c r="M217" i="2" s="1"/>
  <c r="L216" i="2"/>
  <c r="M216" i="2" s="1"/>
  <c r="L215" i="2"/>
  <c r="M215" i="2" s="1"/>
  <c r="L214" i="2"/>
  <c r="N214" i="2" s="1"/>
  <c r="L213" i="2"/>
  <c r="N213" i="2" s="1"/>
  <c r="L212" i="2"/>
  <c r="L210" i="2"/>
  <c r="M210" i="2" s="1"/>
  <c r="L209" i="2"/>
  <c r="M209" i="2" s="1"/>
  <c r="L208" i="2"/>
  <c r="M208" i="2" s="1"/>
  <c r="L207" i="2"/>
  <c r="M207" i="2" s="1"/>
  <c r="L206" i="2"/>
  <c r="M206" i="2" s="1"/>
  <c r="L205" i="2"/>
  <c r="L203" i="2"/>
  <c r="L202" i="2"/>
  <c r="M202" i="2" s="1"/>
  <c r="L201" i="2"/>
  <c r="L198" i="2"/>
  <c r="M198" i="2" s="1"/>
  <c r="L197" i="2"/>
  <c r="L196" i="2"/>
  <c r="L193" i="2"/>
  <c r="M193" i="2" s="1"/>
  <c r="L192" i="2"/>
  <c r="M192" i="2" s="1"/>
  <c r="L191" i="2"/>
  <c r="M191" i="2" s="1"/>
  <c r="L190" i="2"/>
  <c r="L188" i="2"/>
  <c r="M188" i="2" s="1"/>
  <c r="L187" i="2"/>
  <c r="L183" i="2"/>
  <c r="L182" i="2" s="1"/>
  <c r="L181" i="2"/>
  <c r="M181" i="2" s="1"/>
  <c r="L180" i="2"/>
  <c r="M180" i="2" s="1"/>
  <c r="L179" i="2"/>
  <c r="M179" i="2" s="1"/>
  <c r="L178" i="2"/>
  <c r="M178" i="2" s="1"/>
  <c r="L177" i="2"/>
  <c r="L175" i="2"/>
  <c r="M175" i="2" s="1"/>
  <c r="L174" i="2"/>
  <c r="M174" i="2" s="1"/>
  <c r="L173" i="2"/>
  <c r="M173" i="2" s="1"/>
  <c r="L172" i="2"/>
  <c r="M172" i="2" s="1"/>
  <c r="L171" i="2"/>
  <c r="M171" i="2" s="1"/>
  <c r="L170" i="2"/>
  <c r="L167" i="2"/>
  <c r="M167" i="2" s="1"/>
  <c r="L166" i="2"/>
  <c r="M166" i="2" s="1"/>
  <c r="L165" i="2"/>
  <c r="L163" i="2"/>
  <c r="L161" i="2"/>
  <c r="L160" i="2" s="1"/>
  <c r="L159" i="2"/>
  <c r="M159" i="2" s="1"/>
  <c r="L158" i="2"/>
  <c r="M158" i="2" s="1"/>
  <c r="L157" i="2"/>
  <c r="M157" i="2" s="1"/>
  <c r="L156" i="2"/>
  <c r="M156" i="2" s="1"/>
  <c r="L155" i="2"/>
  <c r="M155" i="2" s="1"/>
  <c r="L154" i="2"/>
  <c r="L152" i="2"/>
  <c r="M152" i="2" s="1"/>
  <c r="L151" i="2"/>
  <c r="M151" i="2" s="1"/>
  <c r="L150" i="2"/>
  <c r="M150" i="2" s="1"/>
  <c r="L149" i="2"/>
  <c r="L147" i="2"/>
  <c r="M147" i="2" s="1"/>
  <c r="L146" i="2"/>
  <c r="M146" i="2" s="1"/>
  <c r="L145" i="2"/>
  <c r="M145" i="2" s="1"/>
  <c r="L144" i="2"/>
  <c r="L142" i="2"/>
  <c r="M142" i="2" s="1"/>
  <c r="L139" i="2"/>
  <c r="M139" i="2" s="1"/>
  <c r="L138" i="2"/>
  <c r="M138" i="2" s="1"/>
  <c r="L137" i="2"/>
  <c r="M137" i="2" s="1"/>
  <c r="L136" i="2"/>
  <c r="M136" i="2" s="1"/>
  <c r="L135" i="2"/>
  <c r="L133" i="2"/>
  <c r="M133" i="2" s="1"/>
  <c r="L132" i="2"/>
  <c r="M132" i="2" s="1"/>
  <c r="L131" i="2"/>
  <c r="M131" i="2" s="1"/>
  <c r="L130" i="2"/>
  <c r="M130" i="2" s="1"/>
  <c r="L129" i="2"/>
  <c r="M129" i="2" s="1"/>
  <c r="L128" i="2"/>
  <c r="L125" i="2"/>
  <c r="M125" i="2" s="1"/>
  <c r="L124" i="2"/>
  <c r="M124" i="2" s="1"/>
  <c r="L123" i="2"/>
  <c r="M123" i="2" s="1"/>
  <c r="L122" i="2"/>
  <c r="M122" i="2" s="1"/>
  <c r="L121" i="2"/>
  <c r="M121" i="2" s="1"/>
  <c r="L120" i="2"/>
  <c r="M120" i="2" s="1"/>
  <c r="L119" i="2"/>
  <c r="M119" i="2" s="1"/>
  <c r="L118" i="2"/>
  <c r="M118" i="2" s="1"/>
  <c r="L117" i="2"/>
  <c r="L115" i="2"/>
  <c r="M115" i="2" s="1"/>
  <c r="L114" i="2"/>
  <c r="M114" i="2" s="1"/>
  <c r="L113" i="2"/>
  <c r="L111" i="2"/>
  <c r="M111" i="2" s="1"/>
  <c r="L110" i="2"/>
  <c r="M110" i="2" s="1"/>
  <c r="L109" i="2"/>
  <c r="M109" i="2" s="1"/>
  <c r="L108" i="2"/>
  <c r="M108" i="2" s="1"/>
  <c r="L107" i="2"/>
  <c r="M107" i="2" s="1"/>
  <c r="L106" i="2"/>
  <c r="M106" i="2" s="1"/>
  <c r="L105" i="2"/>
  <c r="M105" i="2" s="1"/>
  <c r="L104" i="2"/>
  <c r="M104" i="2" s="1"/>
  <c r="L103" i="2"/>
  <c r="M103" i="2" s="1"/>
  <c r="L102" i="2"/>
  <c r="M102" i="2" s="1"/>
  <c r="L101" i="2"/>
  <c r="M101" i="2" s="1"/>
  <c r="L100" i="2"/>
  <c r="M100" i="2" s="1"/>
  <c r="L99" i="2"/>
  <c r="M99" i="2" s="1"/>
  <c r="L98" i="2"/>
  <c r="L96" i="2"/>
  <c r="M96" i="2" s="1"/>
  <c r="L95" i="2"/>
  <c r="M95" i="2" s="1"/>
  <c r="L94" i="2"/>
  <c r="M94" i="2" s="1"/>
  <c r="L93" i="2"/>
  <c r="M93" i="2" s="1"/>
  <c r="L92" i="2"/>
  <c r="L90" i="2"/>
  <c r="L89" i="2"/>
  <c r="M89" i="2" s="1"/>
  <c r="L88" i="2"/>
  <c r="M88" i="2" s="1"/>
  <c r="L87" i="2"/>
  <c r="M87" i="2" s="1"/>
  <c r="L86" i="2"/>
  <c r="L84" i="2"/>
  <c r="M84" i="2" s="1"/>
  <c r="L83" i="2"/>
  <c r="M83" i="2" s="1"/>
  <c r="L82" i="2"/>
  <c r="M82" i="2" s="1"/>
  <c r="L81" i="2"/>
  <c r="M81" i="2" s="1"/>
  <c r="L80" i="2"/>
  <c r="M80" i="2" s="1"/>
  <c r="L79" i="2"/>
  <c r="M79" i="2" s="1"/>
  <c r="L78" i="2"/>
  <c r="M78" i="2" s="1"/>
  <c r="L77" i="2"/>
  <c r="M77" i="2" s="1"/>
  <c r="L76" i="2"/>
  <c r="M76" i="2" s="1"/>
  <c r="L75" i="2"/>
  <c r="M75" i="2" s="1"/>
  <c r="L74" i="2"/>
  <c r="L72" i="2"/>
  <c r="M72" i="2" s="1"/>
  <c r="L71" i="2"/>
  <c r="M71" i="2" s="1"/>
  <c r="L70" i="2"/>
  <c r="M70" i="2" s="1"/>
  <c r="L69" i="2"/>
  <c r="M69" i="2" s="1"/>
  <c r="L68" i="2"/>
  <c r="M68" i="2" s="1"/>
  <c r="L67" i="2"/>
  <c r="M67" i="2" s="1"/>
  <c r="L66" i="2"/>
  <c r="M66" i="2" s="1"/>
  <c r="L65" i="2"/>
  <c r="M65" i="2" s="1"/>
  <c r="L64" i="2"/>
  <c r="M64" i="2" s="1"/>
  <c r="L63" i="2"/>
  <c r="M63" i="2" s="1"/>
  <c r="L62" i="2"/>
  <c r="M62" i="2" s="1"/>
  <c r="L61" i="2"/>
  <c r="M61" i="2" s="1"/>
  <c r="L60" i="2"/>
  <c r="L58" i="2"/>
  <c r="M58" i="2" s="1"/>
  <c r="L57" i="2"/>
  <c r="L55" i="2"/>
  <c r="M55" i="2" s="1"/>
  <c r="L54" i="2"/>
  <c r="M54" i="2" s="1"/>
  <c r="L53" i="2"/>
  <c r="M53" i="2" s="1"/>
  <c r="L52" i="2"/>
  <c r="M52" i="2" s="1"/>
  <c r="L51" i="2"/>
  <c r="M51" i="2" s="1"/>
  <c r="L50" i="2"/>
  <c r="M50" i="2" s="1"/>
  <c r="L49" i="2"/>
  <c r="M49" i="2" s="1"/>
  <c r="L48" i="2"/>
  <c r="M48" i="2" s="1"/>
  <c r="L47" i="2"/>
  <c r="M47" i="2" s="1"/>
  <c r="L46" i="2"/>
  <c r="M46" i="2" s="1"/>
  <c r="L45" i="2"/>
  <c r="M45" i="2" s="1"/>
  <c r="L44" i="2"/>
  <c r="M44" i="2" s="1"/>
  <c r="L43" i="2"/>
  <c r="M43" i="2" s="1"/>
  <c r="L42" i="2"/>
  <c r="L40" i="2"/>
  <c r="M40" i="2" s="1"/>
  <c r="L39" i="2"/>
  <c r="M39" i="2" s="1"/>
  <c r="L38" i="2"/>
  <c r="M38" i="2" s="1"/>
  <c r="L37" i="2"/>
  <c r="M37" i="2" s="1"/>
  <c r="L36" i="2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M23" i="2" s="1"/>
  <c r="L22" i="2"/>
  <c r="M22" i="2" s="1"/>
  <c r="L21" i="2"/>
  <c r="M21" i="2" s="1"/>
  <c r="L20" i="2"/>
  <c r="M20" i="2" s="1"/>
  <c r="L19" i="2"/>
  <c r="M19" i="2" s="1"/>
  <c r="L18" i="2"/>
  <c r="M18" i="2" s="1"/>
  <c r="L17" i="2"/>
  <c r="M17" i="2" s="1"/>
  <c r="L16" i="2"/>
  <c r="L13" i="2"/>
  <c r="M13" i="2" s="1"/>
  <c r="L12" i="2"/>
  <c r="L9" i="2"/>
  <c r="L7" i="2"/>
  <c r="M7" i="2" s="1"/>
  <c r="L6" i="2"/>
  <c r="K293" i="2" l="1"/>
  <c r="J293" i="2"/>
  <c r="M163" i="2"/>
  <c r="M162" i="2" s="1"/>
  <c r="L162" i="2"/>
  <c r="I126" i="2"/>
  <c r="I14" i="2" s="1"/>
  <c r="L200" i="2"/>
  <c r="M212" i="2"/>
  <c r="L5" i="2"/>
  <c r="L274" i="2"/>
  <c r="L273" i="2" s="1"/>
  <c r="L381" i="2"/>
  <c r="K398" i="2"/>
  <c r="L56" i="2"/>
  <c r="L164" i="2"/>
  <c r="L288" i="2"/>
  <c r="L287" i="2" s="1"/>
  <c r="L345" i="2"/>
  <c r="M98" i="2"/>
  <c r="M97" i="2" s="1"/>
  <c r="L97" i="2"/>
  <c r="M135" i="2"/>
  <c r="M134" i="2" s="1"/>
  <c r="L134" i="2"/>
  <c r="M318" i="2"/>
  <c r="M317" i="2" s="1"/>
  <c r="L317" i="2"/>
  <c r="L35" i="2"/>
  <c r="L189" i="2"/>
  <c r="M320" i="2"/>
  <c r="L336" i="2"/>
  <c r="M16" i="2"/>
  <c r="M15" i="2" s="1"/>
  <c r="L15" i="2"/>
  <c r="L41" i="2"/>
  <c r="L59" i="2"/>
  <c r="L85" i="2"/>
  <c r="N113" i="2"/>
  <c r="L112" i="2"/>
  <c r="L127" i="2"/>
  <c r="M144" i="2"/>
  <c r="M143" i="2" s="1"/>
  <c r="L143" i="2"/>
  <c r="M149" i="2"/>
  <c r="M148" i="2" s="1"/>
  <c r="L148" i="2"/>
  <c r="M154" i="2"/>
  <c r="M153" i="2" s="1"/>
  <c r="L153" i="2"/>
  <c r="L221" i="2"/>
  <c r="L204" i="2" s="1"/>
  <c r="L304" i="2"/>
  <c r="N356" i="2"/>
  <c r="L355" i="2"/>
  <c r="L354" i="2" s="1"/>
  <c r="L353" i="2" s="1"/>
  <c r="N378" i="2"/>
  <c r="L377" i="2"/>
  <c r="M12" i="2"/>
  <c r="M11" i="2" s="1"/>
  <c r="L11" i="2"/>
  <c r="M201" i="2"/>
  <c r="L116" i="2"/>
  <c r="M177" i="2"/>
  <c r="M176" i="2" s="1"/>
  <c r="L176" i="2"/>
  <c r="M196" i="2"/>
  <c r="L195" i="2"/>
  <c r="L194" i="2" s="1"/>
  <c r="J398" i="2"/>
  <c r="M9" i="2"/>
  <c r="M8" i="2" s="1"/>
  <c r="L8" i="2"/>
  <c r="L73" i="2"/>
  <c r="L91" i="2"/>
  <c r="M170" i="2"/>
  <c r="M169" i="2" s="1"/>
  <c r="L169" i="2"/>
  <c r="M187" i="2"/>
  <c r="M186" i="2" s="1"/>
  <c r="M185" i="2" s="1"/>
  <c r="L186" i="2"/>
  <c r="L185" i="2" s="1"/>
  <c r="M205" i="2"/>
  <c r="M282" i="2"/>
  <c r="L281" i="2"/>
  <c r="M301" i="2"/>
  <c r="M300" i="2" s="1"/>
  <c r="L300" i="2"/>
  <c r="L323" i="2"/>
  <c r="L319" i="2" s="1"/>
  <c r="L349" i="2"/>
  <c r="M348" i="2"/>
  <c r="N348" i="2"/>
  <c r="M379" i="2"/>
  <c r="N379" i="2"/>
  <c r="M378" i="2"/>
  <c r="I168" i="2"/>
  <c r="M203" i="2"/>
  <c r="N203" i="2" s="1"/>
  <c r="M315" i="2"/>
  <c r="M220" i="2"/>
  <c r="M380" i="2"/>
  <c r="M219" i="2"/>
  <c r="M90" i="2"/>
  <c r="M183" i="2"/>
  <c r="M182" i="2" s="1"/>
  <c r="M213" i="2"/>
  <c r="M197" i="2"/>
  <c r="M285" i="2"/>
  <c r="M214" i="2"/>
  <c r="M350" i="2"/>
  <c r="M349" i="2" s="1"/>
  <c r="M74" i="2"/>
  <c r="M73" i="2" s="1"/>
  <c r="M92" i="2"/>
  <c r="M91" i="2" s="1"/>
  <c r="M305" i="2"/>
  <c r="M304" i="2" s="1"/>
  <c r="M337" i="2"/>
  <c r="M336" i="2" s="1"/>
  <c r="M376" i="2"/>
  <c r="M375" i="2" s="1"/>
  <c r="M382" i="2"/>
  <c r="M381" i="2" s="1"/>
  <c r="M36" i="2"/>
  <c r="M35" i="2" s="1"/>
  <c r="M117" i="2"/>
  <c r="M116" i="2" s="1"/>
  <c r="M222" i="2"/>
  <c r="M221" i="2" s="1"/>
  <c r="M324" i="2"/>
  <c r="M323" i="2" s="1"/>
  <c r="M161" i="2"/>
  <c r="M160" i="2" s="1"/>
  <c r="M165" i="2"/>
  <c r="M164" i="2" s="1"/>
  <c r="M275" i="2"/>
  <c r="M274" i="2" s="1"/>
  <c r="M273" i="2" s="1"/>
  <c r="M289" i="2"/>
  <c r="M288" i="2" s="1"/>
  <c r="M287" i="2" s="1"/>
  <c r="M297" i="2"/>
  <c r="M311" i="2"/>
  <c r="M310" i="2" s="1"/>
  <c r="L310" i="2"/>
  <c r="M356" i="2"/>
  <c r="M355" i="2" s="1"/>
  <c r="M354" i="2" s="1"/>
  <c r="M6" i="2"/>
  <c r="M57" i="2"/>
  <c r="M56" i="2" s="1"/>
  <c r="M344" i="2"/>
  <c r="M343" i="2" s="1"/>
  <c r="L313" i="2"/>
  <c r="N314" i="2"/>
  <c r="M334" i="2"/>
  <c r="M333" i="2" s="1"/>
  <c r="M346" i="2"/>
  <c r="M42" i="2"/>
  <c r="M41" i="2" s="1"/>
  <c r="M60" i="2"/>
  <c r="M59" i="2" s="1"/>
  <c r="M86" i="2"/>
  <c r="M85" i="2" s="1"/>
  <c r="M113" i="2"/>
  <c r="M112" i="2" s="1"/>
  <c r="M128" i="2"/>
  <c r="M127" i="2" s="1"/>
  <c r="M190" i="2"/>
  <c r="M189" i="2" s="1"/>
  <c r="M314" i="2"/>
  <c r="I316" i="2"/>
  <c r="N312" i="2"/>
  <c r="N311" i="2"/>
  <c r="N90" i="2" l="1"/>
  <c r="M319" i="2"/>
  <c r="M316" i="2" s="1"/>
  <c r="M5" i="2"/>
  <c r="I398" i="2"/>
  <c r="L199" i="2"/>
  <c r="M200" i="2"/>
  <c r="M204" i="2"/>
  <c r="M345" i="2"/>
  <c r="M335" i="2" s="1"/>
  <c r="N377" i="2"/>
  <c r="M353" i="2"/>
  <c r="M296" i="2"/>
  <c r="M293" i="2" s="1"/>
  <c r="L296" i="2"/>
  <c r="L293" i="2" s="1"/>
  <c r="L168" i="2"/>
  <c r="M168" i="2"/>
  <c r="M195" i="2"/>
  <c r="M194" i="2" s="1"/>
  <c r="L316" i="2"/>
  <c r="M126" i="2"/>
  <c r="M14" i="2" s="1"/>
  <c r="M377" i="2"/>
  <c r="M281" i="2"/>
  <c r="L126" i="2"/>
  <c r="L14" i="2" s="1"/>
  <c r="L335" i="2"/>
  <c r="M313" i="2"/>
  <c r="N313" i="2"/>
  <c r="N310" i="2"/>
  <c r="M199" i="2" l="1"/>
  <c r="N10" i="2"/>
  <c r="N344" i="2"/>
  <c r="N343" i="2" s="1"/>
  <c r="N321" i="2"/>
  <c r="N320" i="2"/>
  <c r="N301" i="2"/>
  <c r="N286" i="2"/>
  <c r="N277" i="2"/>
  <c r="N276" i="2"/>
  <c r="N275" i="2"/>
  <c r="N188" i="2"/>
  <c r="N187" i="2"/>
  <c r="N181" i="2"/>
  <c r="N180" i="2"/>
  <c r="N179" i="2"/>
  <c r="N177" i="2"/>
  <c r="N175" i="2"/>
  <c r="N173" i="2"/>
  <c r="N125" i="2"/>
  <c r="N124" i="2"/>
  <c r="N96" i="2"/>
  <c r="N95" i="2"/>
  <c r="N93" i="2"/>
  <c r="N89" i="2"/>
  <c r="N88" i="2"/>
  <c r="N86" i="2"/>
  <c r="N84" i="2"/>
  <c r="N83" i="2"/>
  <c r="N82" i="2"/>
  <c r="N81" i="2"/>
  <c r="N80" i="2"/>
  <c r="N79" i="2"/>
  <c r="N78" i="2"/>
  <c r="N77" i="2"/>
  <c r="N76" i="2"/>
  <c r="N75" i="2"/>
  <c r="N72" i="2"/>
  <c r="N71" i="2"/>
  <c r="N70" i="2"/>
  <c r="N69" i="2"/>
  <c r="N68" i="2"/>
  <c r="N67" i="2"/>
  <c r="N66" i="2"/>
  <c r="N65" i="2"/>
  <c r="N64" i="2"/>
  <c r="N63" i="2"/>
  <c r="N62" i="2"/>
  <c r="N61" i="2"/>
  <c r="N58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0" i="2"/>
  <c r="N39" i="2"/>
  <c r="N38" i="2"/>
  <c r="N37" i="2"/>
  <c r="N16" i="2"/>
  <c r="N13" i="2"/>
  <c r="N274" i="2" l="1"/>
  <c r="N186" i="2"/>
  <c r="N185" i="2" s="1"/>
  <c r="N170" i="2"/>
  <c r="N7" i="2"/>
  <c r="N36" i="2"/>
  <c r="N35" i="2" s="1"/>
  <c r="N346" i="2"/>
  <c r="N74" i="2"/>
  <c r="N73" i="2" s="1"/>
  <c r="N42" i="2"/>
  <c r="N41" i="2" s="1"/>
  <c r="N60" i="2"/>
  <c r="N59" i="2" s="1"/>
  <c r="N128" i="2"/>
  <c r="N211" i="2"/>
  <c r="N6" i="2"/>
  <c r="N161" i="2"/>
  <c r="N160" i="2" s="1"/>
  <c r="N163" i="2"/>
  <c r="N162" i="2" s="1"/>
  <c r="N100" i="2"/>
  <c r="N104" i="2"/>
  <c r="N108" i="2"/>
  <c r="N122" i="2"/>
  <c r="N137" i="2"/>
  <c r="N191" i="2"/>
  <c r="N205" i="2"/>
  <c r="N226" i="2"/>
  <c r="N242" i="2"/>
  <c r="N258" i="2"/>
  <c r="N324" i="2"/>
  <c r="N332" i="2"/>
  <c r="N351" i="2"/>
  <c r="N362" i="2"/>
  <c r="N366" i="2"/>
  <c r="N370" i="2"/>
  <c r="N374" i="2"/>
  <c r="N92" i="2"/>
  <c r="N101" i="2"/>
  <c r="N105" i="2"/>
  <c r="N109" i="2"/>
  <c r="N114" i="2"/>
  <c r="N119" i="2"/>
  <c r="N123" i="2"/>
  <c r="N129" i="2"/>
  <c r="N133" i="2"/>
  <c r="N138" i="2"/>
  <c r="N142" i="2"/>
  <c r="N147" i="2"/>
  <c r="N152" i="2"/>
  <c r="N157" i="2"/>
  <c r="N192" i="2"/>
  <c r="N198" i="2"/>
  <c r="N206" i="2"/>
  <c r="N210" i="2"/>
  <c r="N216" i="2"/>
  <c r="N223" i="2"/>
  <c r="N227" i="2"/>
  <c r="N231" i="2"/>
  <c r="N235" i="2"/>
  <c r="N239" i="2"/>
  <c r="N243" i="2"/>
  <c r="N247" i="2"/>
  <c r="N251" i="2"/>
  <c r="N255" i="2"/>
  <c r="N259" i="2"/>
  <c r="N263" i="2"/>
  <c r="N267" i="2"/>
  <c r="N271" i="2"/>
  <c r="N282" i="2"/>
  <c r="N289" i="2"/>
  <c r="N297" i="2"/>
  <c r="N302" i="2"/>
  <c r="N300" i="2" s="1"/>
  <c r="N307" i="2"/>
  <c r="N318" i="2"/>
  <c r="N317" i="2" s="1"/>
  <c r="N325" i="2"/>
  <c r="N329" i="2"/>
  <c r="N340" i="2"/>
  <c r="N352" i="2"/>
  <c r="N359" i="2"/>
  <c r="N363" i="2"/>
  <c r="N367" i="2"/>
  <c r="N371" i="2"/>
  <c r="N376" i="2"/>
  <c r="N375" i="2" s="1"/>
  <c r="N383" i="2"/>
  <c r="N118" i="2"/>
  <c r="N132" i="2"/>
  <c r="N146" i="2"/>
  <c r="N151" i="2"/>
  <c r="N167" i="2"/>
  <c r="N183" i="2"/>
  <c r="N182" i="2" s="1"/>
  <c r="N197" i="2"/>
  <c r="N215" i="2"/>
  <c r="N230" i="2"/>
  <c r="N238" i="2"/>
  <c r="N246" i="2"/>
  <c r="N254" i="2"/>
  <c r="N266" i="2"/>
  <c r="N306" i="2"/>
  <c r="N328" i="2"/>
  <c r="N339" i="2"/>
  <c r="N358" i="2"/>
  <c r="N98" i="2"/>
  <c r="N102" i="2"/>
  <c r="N106" i="2"/>
  <c r="N110" i="2"/>
  <c r="N115" i="2"/>
  <c r="N120" i="2"/>
  <c r="N130" i="2"/>
  <c r="N135" i="2"/>
  <c r="N144" i="2"/>
  <c r="N149" i="2"/>
  <c r="N154" i="2"/>
  <c r="N158" i="2"/>
  <c r="N165" i="2"/>
  <c r="N171" i="2"/>
  <c r="N193" i="2"/>
  <c r="N201" i="2"/>
  <c r="N207" i="2"/>
  <c r="N217" i="2"/>
  <c r="N224" i="2"/>
  <c r="N228" i="2"/>
  <c r="N232" i="2"/>
  <c r="N236" i="2"/>
  <c r="N240" i="2"/>
  <c r="N244" i="2"/>
  <c r="N248" i="2"/>
  <c r="N252" i="2"/>
  <c r="N256" i="2"/>
  <c r="N260" i="2"/>
  <c r="N264" i="2"/>
  <c r="N268" i="2"/>
  <c r="N272" i="2"/>
  <c r="N278" i="2"/>
  <c r="N283" i="2"/>
  <c r="N290" i="2"/>
  <c r="N298" i="2"/>
  <c r="N303" i="2"/>
  <c r="N308" i="2"/>
  <c r="N326" i="2"/>
  <c r="N330" i="2"/>
  <c r="N337" i="2"/>
  <c r="N341" i="2"/>
  <c r="N347" i="2"/>
  <c r="N360" i="2"/>
  <c r="N364" i="2"/>
  <c r="N368" i="2"/>
  <c r="N372" i="2"/>
  <c r="N141" i="2"/>
  <c r="N156" i="2"/>
  <c r="N209" i="2"/>
  <c r="N222" i="2"/>
  <c r="N234" i="2"/>
  <c r="N250" i="2"/>
  <c r="N262" i="2"/>
  <c r="N270" i="2"/>
  <c r="N280" i="2"/>
  <c r="N292" i="2"/>
  <c r="N382" i="2"/>
  <c r="N94" i="2"/>
  <c r="N99" i="2"/>
  <c r="N103" i="2"/>
  <c r="N107" i="2"/>
  <c r="N117" i="2"/>
  <c r="N121" i="2"/>
  <c r="N131" i="2"/>
  <c r="N136" i="2"/>
  <c r="N140" i="2"/>
  <c r="N145" i="2"/>
  <c r="N150" i="2"/>
  <c r="N155" i="2"/>
  <c r="N159" i="2"/>
  <c r="N166" i="2"/>
  <c r="N196" i="2"/>
  <c r="N202" i="2"/>
  <c r="N208" i="2"/>
  <c r="N212" i="2"/>
  <c r="N218" i="2"/>
  <c r="N225" i="2"/>
  <c r="N229" i="2"/>
  <c r="N233" i="2"/>
  <c r="N237" i="2"/>
  <c r="N241" i="2"/>
  <c r="N245" i="2"/>
  <c r="N249" i="2"/>
  <c r="N253" i="2"/>
  <c r="N257" i="2"/>
  <c r="N261" i="2"/>
  <c r="N265" i="2"/>
  <c r="N269" i="2"/>
  <c r="N279" i="2"/>
  <c r="N284" i="2"/>
  <c r="N291" i="2"/>
  <c r="N299" i="2"/>
  <c r="N305" i="2"/>
  <c r="N309" i="2"/>
  <c r="N327" i="2"/>
  <c r="N331" i="2"/>
  <c r="N338" i="2"/>
  <c r="N350" i="2"/>
  <c r="N357" i="2"/>
  <c r="N361" i="2"/>
  <c r="N365" i="2"/>
  <c r="N369" i="2"/>
  <c r="N373" i="2"/>
  <c r="N19" i="2"/>
  <c r="N23" i="2"/>
  <c r="N27" i="2"/>
  <c r="N31" i="2"/>
  <c r="N20" i="2"/>
  <c r="N24" i="2"/>
  <c r="N28" i="2"/>
  <c r="N32" i="2"/>
  <c r="N9" i="2"/>
  <c r="N8" i="2" s="1"/>
  <c r="N17" i="2"/>
  <c r="N21" i="2"/>
  <c r="N25" i="2"/>
  <c r="N29" i="2"/>
  <c r="N33" i="2"/>
  <c r="N18" i="2"/>
  <c r="N22" i="2"/>
  <c r="N26" i="2"/>
  <c r="N30" i="2"/>
  <c r="N34" i="2"/>
  <c r="N200" i="2" l="1"/>
  <c r="N5" i="2"/>
  <c r="N148" i="2"/>
  <c r="N349" i="2"/>
  <c r="N15" i="2"/>
  <c r="N273" i="2"/>
  <c r="N381" i="2"/>
  <c r="N164" i="2"/>
  <c r="N143" i="2"/>
  <c r="N116" i="2"/>
  <c r="N127" i="2"/>
  <c r="N221" i="2"/>
  <c r="N204" i="2" s="1"/>
  <c r="N345" i="2"/>
  <c r="N304" i="2"/>
  <c r="N296" i="2" s="1"/>
  <c r="N293" i="2" s="1"/>
  <c r="N97" i="2"/>
  <c r="N288" i="2"/>
  <c r="N287" i="2" s="1"/>
  <c r="N323" i="2"/>
  <c r="N319" i="2" s="1"/>
  <c r="N195" i="2"/>
  <c r="N194" i="2" s="1"/>
  <c r="N336" i="2"/>
  <c r="N281" i="2"/>
  <c r="N112" i="2"/>
  <c r="N91" i="2"/>
  <c r="N355" i="2"/>
  <c r="N354" i="2" s="1"/>
  <c r="N353" i="2" s="1"/>
  <c r="N153" i="2"/>
  <c r="N199" i="2" l="1"/>
  <c r="N335" i="2"/>
  <c r="N139" i="2" l="1"/>
  <c r="N134" i="2" s="1"/>
  <c r="N126" i="2" s="1"/>
  <c r="N87" i="2"/>
  <c r="N85" i="2" s="1"/>
  <c r="N178" i="2"/>
  <c r="N176" i="2" s="1"/>
  <c r="N334" i="2"/>
  <c r="N333" i="2" s="1"/>
  <c r="N316" i="2" s="1"/>
  <c r="N190" i="2"/>
  <c r="N189" i="2" s="1"/>
  <c r="N172" i="2"/>
  <c r="N12" i="2"/>
  <c r="N111" i="2"/>
  <c r="N174" i="2"/>
  <c r="N57" i="2"/>
  <c r="N56" i="2" s="1"/>
  <c r="L393" i="2"/>
  <c r="L388" i="2"/>
  <c r="N388" i="2" s="1"/>
  <c r="L389" i="2"/>
  <c r="N389" i="2" s="1"/>
  <c r="L392" i="2"/>
  <c r="N392" i="2" s="1"/>
  <c r="L387" i="2"/>
  <c r="M387" i="2" s="1"/>
  <c r="L390" i="2"/>
  <c r="M390" i="2" s="1"/>
  <c r="N390" i="2" s="1"/>
  <c r="L397" i="2"/>
  <c r="L396" i="2" s="1"/>
  <c r="L395" i="2"/>
  <c r="L386" i="2"/>
  <c r="L391" i="2"/>
  <c r="M391" i="2" s="1"/>
  <c r="N391" i="2" s="1"/>
  <c r="N11" i="2" l="1"/>
  <c r="M393" i="2"/>
  <c r="M392" i="2"/>
  <c r="N397" i="2"/>
  <c r="N396" i="2" s="1"/>
  <c r="M388" i="2"/>
  <c r="N14" i="2"/>
  <c r="N169" i="2"/>
  <c r="N168" i="2" s="1"/>
  <c r="N395" i="2"/>
  <c r="N394" i="2" s="1"/>
  <c r="L394" i="2"/>
  <c r="M397" i="2"/>
  <c r="M396" i="2" s="1"/>
  <c r="M386" i="2"/>
  <c r="L385" i="2"/>
  <c r="M389" i="2"/>
  <c r="N387" i="2"/>
  <c r="N393" i="2"/>
  <c r="M395" i="2"/>
  <c r="M394" i="2" s="1"/>
  <c r="L398" i="2" l="1"/>
  <c r="M385" i="2"/>
  <c r="M398" i="2" s="1"/>
  <c r="N386" i="2"/>
  <c r="N385" i="2" l="1"/>
  <c r="N398" i="2" s="1"/>
</calcChain>
</file>

<file path=xl/sharedStrings.xml><?xml version="1.0" encoding="utf-8"?>
<sst xmlns="http://schemas.openxmlformats.org/spreadsheetml/2006/main" count="1025" uniqueCount="591">
  <si>
    <t xml:space="preserve"> </t>
  </si>
  <si>
    <t>CPV OZNAKA</t>
  </si>
  <si>
    <t>VRSTA POSTUPKA NABAVE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</si>
  <si>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</si>
  <si>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</si>
  <si>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</si>
  <si>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</si>
  <si>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</si>
  <si>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UREDSKI MATERIJAL</t>
  </si>
  <si>
    <t>JEDNOSTAVNA NABAVA</t>
  </si>
  <si>
    <t>OTVORENI POSTUPAK JN</t>
  </si>
  <si>
    <t>UGOVOR O JN</t>
  </si>
  <si>
    <t>1 GODINA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</si>
  <si>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</si>
  <si>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</si>
  <si>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</si>
  <si>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</si>
  <si>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</si>
  <si>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</si>
  <si>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</si>
  <si>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</si>
  <si>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</si>
  <si>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</si>
  <si>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</si>
  <si>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</si>
  <si>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</si>
  <si>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</si>
  <si>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</si>
  <si>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</si>
  <si>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</si>
  <si>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</si>
  <si>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</si>
  <si>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</si>
  <si>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</si>
  <si>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</si>
  <si>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</si>
  <si>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</si>
  <si>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</si>
  <si>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OTAPALA</t>
  </si>
  <si>
    <t>ANTIBIOTICI</t>
  </si>
  <si>
    <t>MIKOTOSKINI</t>
  </si>
  <si>
    <t>METALI</t>
  </si>
  <si>
    <t xml:space="preserve">STANDARDI ZA IONSKU KROMATOGRAFIJU </t>
  </si>
  <si>
    <t>STANDARDI ZA ISPITIVANJE FIZIKALNO KEMIJSKIH POKAZATELJA</t>
  </si>
  <si>
    <t xml:space="preserve">ADITIVI, VITAMINI I OSTALO </t>
  </si>
  <si>
    <t>OSNOVNI MATERIJAL I SIROVINE - TESTOVI ZA MIKROBIOLOGIJU, GRUPE:</t>
  </si>
  <si>
    <t>KONTROLNA SREDSTVA ZA AUTOKLAV</t>
  </si>
  <si>
    <t>TESTOVI ZA MIKOPLAZME</t>
  </si>
  <si>
    <t>TEST DIREKTNE IMUNOFLUORESCENCIJE ZA CHLAMYDIA TRACHOMATIS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</si>
  <si>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</si>
  <si>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</si>
  <si>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</si>
  <si>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</si>
  <si>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</si>
  <si>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</si>
  <si>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</si>
  <si>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</si>
  <si>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</si>
  <si>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</si>
  <si>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</si>
  <si>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</si>
  <si>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</si>
  <si>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</si>
  <si>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</si>
  <si>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</si>
  <si>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</si>
  <si>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</si>
  <si>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</si>
  <si>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PODLOGE - KITOVI  ZA MIKROBIOLOŠKU ANALIZU VODA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</si>
  <si>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</si>
  <si>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</si>
  <si>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</si>
  <si>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</si>
  <si>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</si>
  <si>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</si>
  <si>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</si>
  <si>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</si>
  <si>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</si>
  <si>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</si>
  <si>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</si>
  <si>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</si>
  <si>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</si>
  <si>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 SREDSTVA ZA DDD</t>
  </si>
  <si>
    <t>OSNOVNI MATERIJAL I SIROVINE - MOLEKULARNA MIKROBIOLOGIJA, GRUPE: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</si>
  <si>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</si>
  <si>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</si>
  <si>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</si>
  <si>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</si>
  <si>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</si>
  <si>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</si>
  <si>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</si>
  <si>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</si>
  <si>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OSNOVNI MATERIJAL I SIROVINE - OBRASCI</t>
  </si>
  <si>
    <t>OSNOVNI MATERIJAL I SIROVINE - SEROLOŠKA DIJAGNOSTIKA, GRUPE:</t>
  </si>
  <si>
    <t>ELFA TESTOVI I DRUGO</t>
  </si>
  <si>
    <t>ELISA TESTOVI ZA RABIES, SEROLOŠKU DIJAGNOSTIKU, HEPATITIS C, VIRUSNE INFEKCIJE I DRUGO</t>
  </si>
  <si>
    <t>OSTALI MATERIJAL I SIROVINE</t>
  </si>
  <si>
    <t>OSTALI MATERIJAL I SIROVINE - PLINOVI TEHNIČKI</t>
  </si>
  <si>
    <t>ENERGIJA</t>
  </si>
  <si>
    <t>PLIN</t>
  </si>
  <si>
    <t>MOTORNI BENZIN I DIZEL GORIVO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</si>
  <si>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</si>
  <si>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</si>
  <si>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</si>
  <si>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</si>
  <si>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</si>
  <si>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</si>
  <si>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</si>
  <si>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USLUGE TELEFONA, POŠTE I PRIJEVOZA</t>
  </si>
  <si>
    <t>USLUGE TELEFONA, TELEFAKSA</t>
  </si>
  <si>
    <t>USLUGE TELEFONA, TELEFAKSA - MOBILNA TELEFONIJA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</si>
  <si>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</si>
  <si>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</si>
  <si>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</si>
  <si>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</si>
  <si>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</si>
  <si>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</si>
  <si>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</si>
  <si>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ODRŽAVANJE AUTOMATSKIH VRATA GLAVNOG ULAZA ZAVODA</t>
  </si>
  <si>
    <t>SERVIS I ODRŽAVANJE KLIMA VENTILACIJSKIH UREĐAJA I RASHLADNE TEHNIKE</t>
  </si>
  <si>
    <t>ODRŽAVANJE POSTROJENJA ZA NEUTRALIZACIJU OTPADNIH VODA I SUSTAVA ZA PRIPREMU VODA</t>
  </si>
  <si>
    <t xml:space="preserve">SERV. I ODRŽAV.  FOTOKOPIRNIH UREĐAJA I OSTALE UREDSKE OPREME </t>
  </si>
  <si>
    <t>USL. TO LABORAT. OPREME PROIZVOĐAČA / PERKIN ELMER, ANTON PAAR</t>
  </si>
  <si>
    <t>USL. TO LABORAT. OPREME PROIZVOĐAČA /  AGILENT, PEEK SCIENTIC</t>
  </si>
  <si>
    <t>USL. TO LABORAT. OPREME PROIZVOĐAČA /  BUCHI, METHROM</t>
  </si>
  <si>
    <t>USL. TO LABORAT. OPREME PROIZVOĐAČA /  CAMSPEC</t>
  </si>
  <si>
    <t>USL. TO LABORAT. OPREME PROIZVOĐAČA /  SKALAR</t>
  </si>
  <si>
    <t>USL. TO LABORAT. OPREME PROIZVOĐAČA / ANALITIK JENA</t>
  </si>
  <si>
    <t>USL. TO LABORAT. OPREME PROIZVOĐAČA /  HERAUS INSTRUMENTS</t>
  </si>
  <si>
    <t>USL. TO LABORAT. OPREME PROIZVOĐAČA / THERMO</t>
  </si>
  <si>
    <t>USL. TO LABORAT. OPREME PROIZVOĐAČA / MIELE</t>
  </si>
  <si>
    <t>USL. TO LABORAT. OPREME PROIZVOĐAČA /  HORIBA</t>
  </si>
  <si>
    <t>USL. TO LABORAT. OPREME PROIZVOĐAČA /  WATERS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</si>
  <si>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</si>
  <si>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</si>
  <si>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</si>
  <si>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</si>
  <si>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</si>
  <si>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</si>
  <si>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</si>
  <si>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</si>
  <si>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</si>
  <si>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USLUGE RAZVOJA SOFTVERA (ODRŽAVANJE POSLOVNIH PROGRAMSKIH RJEŠENJA), GRUPE:</t>
  </si>
  <si>
    <t>ODRŽAVANJE SUSTAVA ZA EKOLOGIJU</t>
  </si>
  <si>
    <t>ODRŽAVANJE SUSTAVA ZA MIKROBIOLOGIJU</t>
  </si>
  <si>
    <t>ODRŽAVANJE SUSTAVA ZA UREDSKO POSLOVANJE</t>
  </si>
  <si>
    <t>ODRŽAVANJE SUSTAVA ZA ZAŠTITU LJUDI I IMOVINE</t>
  </si>
  <si>
    <t>OSTALE RAČUNALNE USLUGE (ODRŽAVANJE IT INFRASTRUKTURE)</t>
  </si>
  <si>
    <t>GRAFIČKE I TISKARSKE USLUGE  TISAK OBRAZACA</t>
  </si>
  <si>
    <t>USLUGE ČIŠĆENJA, PRANJA I SLIČNO</t>
  </si>
  <si>
    <t>USLUGE ČUVANJA IMOVINE I OSOBA</t>
  </si>
  <si>
    <t>USLUGE IZRADE VIZUALNE KOMUNIKACIJE</t>
  </si>
  <si>
    <t>USLUGE KORIŠTENJA SUSTAVA E- RAČUN</t>
  </si>
  <si>
    <t>PREMIJE OSIGURANJA</t>
  </si>
  <si>
    <t xml:space="preserve">UKUPNO </t>
  </si>
  <si>
    <t>OKVIRNI SPORAZUM</t>
  </si>
  <si>
    <t>USLUGE TEKUĆEG I INVESTICIJSKOG ODRŽAVANJA PRIJEVOZNIH SREDSTAVA</t>
  </si>
  <si>
    <t>OSNOVNI MATERIJAL I SIROVINE - POTROŠNI MATERIJAL ZA PREVENTIVNU MEDICINU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</si>
  <si>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</si>
  <si>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</si>
  <si>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</si>
  <si>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</si>
  <si>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</si>
  <si>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</si>
  <si>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</si>
  <si>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</si>
  <si>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</si>
  <si>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</si>
  <si>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</si>
  <si>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</si>
  <si>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 xml:space="preserve">33696000-5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</si>
  <si>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</si>
  <si>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</si>
  <si>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</si>
  <si>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</si>
  <si>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</si>
  <si>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</si>
  <si>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</si>
  <si>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</si>
  <si>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45400000-1</t>
  </si>
  <si>
    <t>50730000-1</t>
  </si>
  <si>
    <t>50310000-1</t>
  </si>
  <si>
    <t>50410000-2</t>
  </si>
  <si>
    <t>USL. TO LABORAT. OPREME PROIZVOĐAČA /  TESTO, GEOTECH</t>
  </si>
  <si>
    <t>USL. TO LABORAT. OPREME PROIZVOĐAČA / FLUKE</t>
  </si>
  <si>
    <t xml:space="preserve">90524000-6 </t>
  </si>
  <si>
    <t xml:space="preserve">77310000-6 </t>
  </si>
  <si>
    <t>71351000-3</t>
  </si>
  <si>
    <t xml:space="preserve">85140000-2 </t>
  </si>
  <si>
    <t>71351200-5</t>
  </si>
  <si>
    <t>79990000-0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</si>
  <si>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</si>
  <si>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</si>
  <si>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</si>
  <si>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</si>
  <si>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</si>
  <si>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</si>
  <si>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</si>
  <si>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</si>
  <si>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</si>
  <si>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</si>
  <si>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</si>
  <si>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</si>
  <si>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</si>
  <si>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</si>
  <si>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</si>
  <si>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</si>
  <si>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</si>
  <si>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</si>
  <si>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</si>
  <si>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DISKOVI ZA ATB</t>
  </si>
  <si>
    <t xml:space="preserve">DIJAGNOSTIČKI DISKOVI </t>
  </si>
  <si>
    <t>TEST ZA KVALITATIVNO ODREĐIVANJE KALPROTEKTINA U STOLICI</t>
  </si>
  <si>
    <t>IMUNOBLOT TESTOVI I DRUGO</t>
  </si>
  <si>
    <t>USL. TO LABORAT. OPREME PROIZVOĐAČA /  BIOMERIEUX</t>
  </si>
  <si>
    <t>TESTOVI ZA MOLEKULARNU DETEKCIJU TOKSINA C. DIFFICILE AMPLIFIKACIJSKOM METODOM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</si>
  <si>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</si>
  <si>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</si>
  <si>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</si>
  <si>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</si>
  <si>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</si>
  <si>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>ODRŽAVANJE SUSTAVA ZA GOSPODARSTVENE POSLOVE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</si>
  <si>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</si>
  <si>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</si>
  <si>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</si>
  <si>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>USL. TO LABORAT. OPREME PROIZVOĐAČA / MILESTONE</t>
  </si>
  <si>
    <t xml:space="preserve">BILJNI TOKSINI </t>
  </si>
  <si>
    <t xml:space="preserve">1 GODINA </t>
  </si>
  <si>
    <t>KITOVI I REAGENSI ZA AUTOMATIZIRANU AMPLIFIKACIJU NA AUSDIAGNOSTIC MULTIPLEX-TANDEM PCR (MT-PCR) SISTEMU</t>
  </si>
  <si>
    <t>CLIA TESTOVI I DRUGO</t>
  </si>
  <si>
    <t>USL. TO LABORAT. OPREME PROIZVOĐAČA /  FOSS</t>
  </si>
  <si>
    <t>GOTOVI TESTOVI ZA PESTICIDE I SPE KOLONE ZA DODATNO PROČIŠĆAVANJE I  EKSTRAKCIJU UZORAKA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</si>
  <si>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</si>
  <si>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</si>
  <si>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</si>
  <si>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</si>
  <si>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</si>
  <si>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</si>
  <si>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</si>
  <si>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</si>
  <si>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MEMBRANSKI GEL FILTERI ZA UZORKOVANJE ZRAKA ZA UREĐAJ AIR PORT MD</t>
  </si>
  <si>
    <t>POTROŠNI MATERIJAL ZA MULTIPLEKS PCR TESTOVE ZA DETEKCIJU SARS-COV-2 I DRUGIH PATOGENA</t>
  </si>
  <si>
    <t>ODRŽAVANJE SUSTAVA "EPIDEMICOM"</t>
  </si>
  <si>
    <t>ODRŽAVANJE SUSTAVA ZA PLAĆE "KORWIN"</t>
  </si>
  <si>
    <t>NAVOD FINANCIRA LI SE UGOVOR IZ FONDOVA EU</t>
  </si>
  <si>
    <t>NAPOMENA</t>
  </si>
  <si>
    <t>22820000-4</t>
  </si>
  <si>
    <t>POTROŠNI MATERIJAL ZA AUTOMATSKU IZOLACIJU VIRUSNE NUKLEINSKE KISELINE</t>
  </si>
  <si>
    <t>NE</t>
  </si>
  <si>
    <t xml:space="preserve">POTROŠNI MATERIJAL I REAGENSI ZA UREĐAJ HB&amp;L UROQUATTRO </t>
  </si>
  <si>
    <t xml:space="preserve">REAGENSI ZA ANALIZATOR ELEMENATA U MOKRAĆI METODOM PROTOČNE CITOMETRIJE SYSMEX UF-5000 </t>
  </si>
  <si>
    <t>33696500-0</t>
  </si>
  <si>
    <t>EVIDENCIJSKI BROJ NABAVE</t>
  </si>
  <si>
    <t>REAGENSI I POTROŠNI MATERIJAL ZA STROJNU OBRADU URINA I DETEKCIJU KARBAPENEMAZA, GRUPE:</t>
  </si>
  <si>
    <t>OSNOVNI MATERIJAL I SIROVINE - DISKOVI, GRUPE:</t>
  </si>
  <si>
    <t>REAGENSI I POTROŠNI MATERIJAL ZA MOLEKULARNU DETEKCIJU KARBAPENEMAZA</t>
  </si>
  <si>
    <t>GOTOVE COLILERT PODLOGE ZA KOLIFORME I E. COLI MPN, SARS-COV-2 MAGNETIC BEAD KIT + RT PCR TEST</t>
  </si>
  <si>
    <t>OSNOVNI MATERIJAL I SIROVINE - MOLEKULARNA MIKROBIOLOGIJA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</si>
  <si>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</si>
  <si>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</si>
  <si>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</si>
  <si>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</si>
  <si>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</si>
  <si>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GRAFIČKE I TISKARSKE USLUGE, USLUGE KOPIRANJA I UVEZIVANJA I SL., GRUPE:</t>
  </si>
  <si>
    <t>GODIŠNJA LICENCA ZA NAJAM DISKOVNOG PROSTORA</t>
  </si>
  <si>
    <t>PESTICIDI ZA LC/MS/MS i GC/MS/MS</t>
  </si>
  <si>
    <t>72252000-6</t>
  </si>
  <si>
    <t>GODIŠNJA LICENCA ZA MICROSOFT CLOUD RJEŠENJE VEZANO ZA ODRŽAVANJE GIS APLIKACIJE EKO KARTE</t>
  </si>
  <si>
    <t>OBVEZNI I PREVENTIVNI ZDRAVSTVENI PREGLEDI ZAPOSLENIKA</t>
  </si>
  <si>
    <t>USLUGE SISTEMATSKIH PREGLEDA ZA ZAPOSLENIKE ZAVODA</t>
  </si>
  <si>
    <t>85100000-0</t>
  </si>
  <si>
    <t>OPSKRBA ELEKTRIČNOM ENERGIJOM</t>
  </si>
  <si>
    <t>REPREZENTACIJA</t>
  </si>
  <si>
    <t xml:space="preserve">33698100-0 </t>
  </si>
  <si>
    <t>50000000-5</t>
  </si>
  <si>
    <t>50750000-7</t>
  </si>
  <si>
    <t>38000000-5</t>
  </si>
  <si>
    <t>ODRŽAVANJE SUSTAVA ZA  PREVENCIJU OVISNOSTI</t>
  </si>
  <si>
    <t>ODRŽAVANJE APLIKACIJE ZA EPIDEMIOLOGIJU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</si>
  <si>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</si>
  <si>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</si>
  <si>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</si>
  <si>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</si>
  <si>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CENTAR ZA PREVENTIVNU MEDICINU</t>
  </si>
  <si>
    <t>ODRŽAVANJE SUSTAVA ZA GOSPODARENJE OPASNIM OTPADOM</t>
  </si>
  <si>
    <t>ODRŽAVANJE SUSTAVA ZA NABAVU I SKLADIŠNO POSLOVANJE I PROIZVODNJU PODLOGA</t>
  </si>
  <si>
    <t>ODRŽAVANJE SUSTAVA ZA PRAĆENJE VOZILA</t>
  </si>
  <si>
    <t>ODRŽAVANJE PROGRAMA ZA ŠKOLSKU MEDICINU - E KALENDAR</t>
  </si>
  <si>
    <t>55520000-1</t>
  </si>
  <si>
    <t>UNIFLOW LICENCE - PRINT MANAGEMENT</t>
  </si>
  <si>
    <t>30230000-0</t>
  </si>
  <si>
    <t>USLUGE DOSTAVLJANJA PRIPREMLJENE HRANE (CATERING)</t>
  </si>
  <si>
    <t>50433000-9</t>
  </si>
  <si>
    <t>UMJERAVANJE MJERILA TEMPERATURE</t>
  </si>
  <si>
    <t>SEROLOŠKI TESTOVI ZA DETEKCIJU SARS-COV-2</t>
  </si>
  <si>
    <t>OSTALE NESPOMENUTE USLUGE</t>
  </si>
  <si>
    <t>PROVODI GRAD ZAGREB KAO SREDIŠNJE TIJELO ZA NABAVU</t>
  </si>
  <si>
    <t>CJEPIVO PROTIV PNEUMOKOKNE BOLESTI (POLISAHARIDNO)</t>
  </si>
  <si>
    <t>CJEPIVO PROTIV PNEUMOKOKNE BOLESTI (KONJUGIRANO)</t>
  </si>
  <si>
    <t>USLUGE KOMUNIKACIJSKOG SAVJETOVANJA I ODNOSA S JAVNOŠĆU</t>
  </si>
  <si>
    <t>USL. TO LABORAT. OPREME PROIZVOĐAČA / SCHUETT-BIOTEC, PALL</t>
  </si>
  <si>
    <t>USL. TO LABORAT. OPREME PROIZVOĐAČA / NIKON, OLYMPUS</t>
  </si>
  <si>
    <t>USL. TO LABORAT. OPREME PROIZVOĐAČA / LTH, KW, ARCTIKO</t>
  </si>
  <si>
    <t>USL. TO LABORAT. OPREME PROIZVOĐAČA / EVERMED, WAECO</t>
  </si>
  <si>
    <t>USL. TO LABORAT. OPREME PROIZVOĐAČA /  CEM PHOENIX, SAMSUNG</t>
  </si>
  <si>
    <t>USL. TO LABORAT. OPREME PROIZVOĐAČA /SMEG</t>
  </si>
  <si>
    <t>USL. TO LABORAT. OPREME PROIZVOĐAČA / INKO</t>
  </si>
  <si>
    <t>USL. TO LABORAT. OPREME PROIZVOĐAČA / GORENJE</t>
  </si>
  <si>
    <t>USL. TO LABORAT. OPREME PROIZVOĐAČA / MB FRIGO</t>
  </si>
  <si>
    <t>USL. TO LABORAT. OPREME PROIZVOĐAČA / BIOFIRE</t>
  </si>
  <si>
    <t>USL. TO LABORAT. OPREME PROIZVOĐAČA / BIOMERIEUX - MIKROBIOLOGIJA</t>
  </si>
  <si>
    <t>USL. TO LABORAT. OPREME PROIZVOĐAČA / ELITECH GROUP</t>
  </si>
  <si>
    <t>USL. TO LABORAT. OPREME PROIZVOĐAČA / VIRCELL</t>
  </si>
  <si>
    <t>USL. TO LABORAT. OPREME PROIZVOĐAČA / BECTON DICKINSON</t>
  </si>
  <si>
    <t>USL. TO LABORAT. OPREME PROIZVOĐAČA / AUSDIAGNOSTIC</t>
  </si>
  <si>
    <t>USL. TO LABORAT. OPREME PROIZVOĐAČA / DIASORIN</t>
  </si>
  <si>
    <t>USL. TO LABORAT. OPREME PROIZVOĐAČA / PERKIN ELMER - MIKROBIOLOGIJA</t>
  </si>
  <si>
    <t>USL. TO LABORAT. OPREME PROIZVOĐAČA / ALIFAX</t>
  </si>
  <si>
    <t>USL. TO LABORAT. OPREME PROIZVOĐAČA / SYSMEX</t>
  </si>
  <si>
    <t>USL. TO LABORAT. OPREME PROIZVOĐAČA / KLIMAOPREMA</t>
  </si>
  <si>
    <t>USL. TO LABORAT. OPREME PROIZVOĐAČA / BIOTOOL</t>
  </si>
  <si>
    <t>USL. TO LABORAT. OPREME PROIZVOĐAČA / SYSTEC</t>
  </si>
  <si>
    <t>USL. TO LABORAT. OPREME PROIZVOĐAČA / KONČAR</t>
  </si>
  <si>
    <t>USL. TO LABORAT. OPREME PROIZVOĐAČA / MEDICAL PROJECT</t>
  </si>
  <si>
    <t>USL. TO LABORAT. OPREME PROIZVOĐAČA / INTERKLIMAT</t>
  </si>
  <si>
    <t>USL. TO LABORAT. OPREME PROIZVOĐAČA / CISA</t>
  </si>
  <si>
    <t>USL. TO LABORAT. OPREME PROIZVOĐAČA / MMM</t>
  </si>
  <si>
    <t>USL. TO LABORAT. OPREME PROIZVOĐAČA /  SHIMADZU</t>
  </si>
  <si>
    <t>USL. TO LABORAT. OPREME PROIZVOĐAČA /  GERHARDT SOXTHERM, OI ANALYTICAL</t>
  </si>
  <si>
    <t>USL. TO LABORAT. OPREME PROIZVOĐAČA / METTLER TOLEDO, XS INSTRUMENTS</t>
  </si>
  <si>
    <t>USL. TO LABORAT. OPREME PROIZVOĐAČA / NEOS</t>
  </si>
  <si>
    <t>USL. TO LABORAT. OPREME PROIZVOĐAČA / MRC SCIENTIFIC INSTRUMENTS</t>
  </si>
  <si>
    <t>TEST ZA BRZU DETEKCIJU NOROVIRUSA</t>
  </si>
  <si>
    <t>MICROTUBE, KRIOTUBE, STALCI I DRUGO ZA COVID 19</t>
  </si>
  <si>
    <t>INTELEKTUALNE I OSOBNE USLUGE</t>
  </si>
  <si>
    <t>OSTALE INTELEKTUALNE USLUGE - IZRADA PROJEKTA</t>
  </si>
  <si>
    <t>RAČUNALNE USLUGE</t>
  </si>
  <si>
    <t>USLUGE RAZVOJA SOFTVERA</t>
  </si>
  <si>
    <t>OSTALE RAČUNALNE USLUGE</t>
  </si>
  <si>
    <t>USLUGE TELEFONA, TELEFAKSA - USLUGE PRIJENOSA PODATAKA I FIKSNE TELEFONIJE I POVEZIVANJE U JEDINSTVENU MREŽU</t>
  </si>
  <si>
    <t>USL. TO LABORAT. OPREME PROIZVOĐAČA /  WTW, MEMMERT, NABRETHERM, BHEROTEST, BURKHARD, HACH, SCHOTT, HEIDOLPH,  SARTORIUS, GRANT</t>
  </si>
  <si>
    <t>USL. TO LABORAT. OPREME PROIZVOĐAČA / POL EKO DECAGON USA, BINDER, TEHTNICA</t>
  </si>
  <si>
    <t xml:space="preserve">ZAŠTITNA ODJEĆA ZA RAD NA OTVORENOM </t>
  </si>
  <si>
    <t>ZAŠTITNA OBUĆA ZA RAD NA OTVORENOM</t>
  </si>
  <si>
    <t>OSTALA ZAŠTITA ZA GLAVU, OČI, SLUH, RUKE, DIŠNI SUSTAV I DRUGO</t>
  </si>
  <si>
    <t>LICENCA ZA ANTIVIRUSNU ZAŠTITU</t>
  </si>
  <si>
    <t>AKREDITACIJA U SLUŽBI ZA ZAŠTITU OKOLIŠA I ZDRAVSTVENU EKOLOGIJU PREMA NORMI: ISO IEC 17025-REAKREDITACIJA</t>
  </si>
  <si>
    <t>PROJEKAT ELEKTROINSTALACIJA I PROTUPANIČNA RASVJETA-IZVEDENO STANJE</t>
  </si>
  <si>
    <t>IZRADA PROJEKTA VATRODOJAVE-IZVEDENO STANJE (TRENUTNO POSTOJEĆE)</t>
  </si>
  <si>
    <t>IZRADA PROJEKTA VATRODOJAVE-ZGRADA A (NOVO ZA CIJELU ZGRADU)</t>
  </si>
  <si>
    <t xml:space="preserve">REVIZIJA PROJEKTA SUSTAVA VIDEONADZORA I KONTROLE PRISTUPA </t>
  </si>
  <si>
    <t>TONERI I TINTE</t>
  </si>
  <si>
    <t>ZAŠTITNA RADNA ODJELA ZA HITNE INTERVENCIJE</t>
  </si>
  <si>
    <t>EKOLOGIJA</t>
  </si>
  <si>
    <t>DISPENZORI I BIRETE</t>
  </si>
  <si>
    <t>TERMOMETRI I MAKROPIPETE</t>
  </si>
  <si>
    <t>NABAVA AUTOGUMA</t>
  </si>
  <si>
    <t xml:space="preserve">BAZA FOTOGRAFIJA (PRAVA I LICENCE NA KORIŠTENJE VIZUALNOG SADRŽAJA - FOTOGRAFIJA, ILUSTRACIJA I GRAFIKA) </t>
  </si>
  <si>
    <t>USLUGA PROVEDBE KVALITATIVNOG ISTRAŽIVANJA U SKLOPU PROGRAMA "PODRŠKA NEFORMALNIM NJEGOVATELJIMA OSOBA STARIJE ŽIVOTNE DOBI-NASTAVAK PROGRAMA"</t>
  </si>
  <si>
    <t>USLUGE ORGANIZACIJE SAJMA "ŠTAMPAR U TVOM KVARTU"</t>
  </si>
  <si>
    <t>ZAVOD</t>
  </si>
  <si>
    <t>USLUGE TEKUĆEG ODRŽAVANJA LABORATORIJSKE OPREME I POSTROJENJA, GRUPE:</t>
  </si>
  <si>
    <t>ZAJEDNIČKA NABAVA PUTEM UREDA ZA FINANCIJE I JAVNU NABAVU GRADA ZAGREBA</t>
  </si>
  <si>
    <t xml:space="preserve">SUPPORT LICENCA ZA VATROZIDNI UREĐAJ </t>
  </si>
  <si>
    <t xml:space="preserve">LICENCA ZA CENTRALNI SUSTAV ZA IZVJEŠTAVANJE, PRIKUPLJANJE I ANALIZU LOGOVA </t>
  </si>
  <si>
    <t xml:space="preserve">LICENCA SUSTAV ZA CENTRALIZIRANO UPRAVLJANJE - </t>
  </si>
  <si>
    <t xml:space="preserve">LICENCA ZA SUSTAV ZA ZAŠTITU E-MAILOVA </t>
  </si>
  <si>
    <t>TESTOVI INTOLERANCIJE NA HRANU</t>
  </si>
  <si>
    <t>OTKLANJANJE NEDOSTATAKA NA SUSTAVU ZA NEUTRALIZACIJU OTPADNIH VODA</t>
  </si>
  <si>
    <t>MIKROBIOLOGIJA</t>
  </si>
  <si>
    <t>LITERATURA</t>
  </si>
  <si>
    <t>NABAVA STRUČNE LITERATURE</t>
  </si>
  <si>
    <t xml:space="preserve">22120000-7 </t>
  </si>
  <si>
    <t>DISPENZORI, BIRETE I TERMOMETRI, GRUPE:</t>
  </si>
  <si>
    <t>SLUŽBENA, RADNA I ZAŠTITNA ODJEĆA I OBUĆA, GRUPE:</t>
  </si>
  <si>
    <t>OSNOVNI MATERIJAL I SIROVINE - KEMIKALIJE, GRUPE</t>
  </si>
  <si>
    <t>OSNOVNI MATERIJAL I SIROVINE - STANDARDI, GRUPE</t>
  </si>
  <si>
    <t>KITOVI ZA PCR IZ OKOLIŠNIH UZORAKA I POVRŠINA HRANE; GRUPE</t>
  </si>
  <si>
    <t>AKREDITACIJA U SLUŽBI ZA KLINIČKU MIKROBIOLOGIJU PREMA NORMI: ISO IEC 17025-REDOVAN NADZOR I NORMI: ISO 15189-REDOVAN NADZOR</t>
  </si>
  <si>
    <t xml:space="preserve">79990000-0 </t>
  </si>
  <si>
    <t>KITOVI ZA IZOLACIJU I DETEKCIJU PATOGENA IZ OKOLIŠNIH UZORAKA I HRANE</t>
  </si>
  <si>
    <t>KITOVI ZA IZOLACIJU I DETEKCIJU ALERGENA I RAZLIČITIH ŽIVOTINJSKIH VRSTA IZ OKOLIŠNIH UZORAKA I HRANE</t>
  </si>
  <si>
    <t>KITOVI ZA IZOLACIJU I DETEKCIJU VIRUSNE DNK/RNK IZ OKOLIŠNIH UZORAKA I HRANE</t>
  </si>
  <si>
    <t>KITOVI ZA DETEKCIJU SARS-COV-2 IZ OKOLIŠNIH UZORAKA I HRANE</t>
  </si>
  <si>
    <t>KEMIKALIJE ZA PRIPREMU POSEBNIH PODLOGA</t>
  </si>
  <si>
    <t xml:space="preserve">18100000-0 </t>
  </si>
  <si>
    <t xml:space="preserve">45259100-8 </t>
  </si>
  <si>
    <t xml:space="preserve">73110000-6 </t>
  </si>
  <si>
    <t xml:space="preserve">79900000-3 </t>
  </si>
  <si>
    <t xml:space="preserve">34351100-3 </t>
  </si>
  <si>
    <t xml:space="preserve">38000000-5 </t>
  </si>
  <si>
    <t xml:space="preserve">79952000-2 </t>
  </si>
  <si>
    <t>USLUGE NA IZRADI BIOMETEOROLOŠKE PROGNOZE</t>
  </si>
  <si>
    <t>KEMIKALIJE IZ REACH UREDBE</t>
  </si>
  <si>
    <t xml:space="preserve"> PT SHEME  (INTERKALIBRACIJE)</t>
  </si>
  <si>
    <t xml:space="preserve">71900000-7 </t>
  </si>
  <si>
    <t>ODRŽAVANJE SUSTAVA ZA UNOS CJEPIVA</t>
  </si>
  <si>
    <t>SAVJETODAVNE USLUGE  - PROGRAM MINISTARSTVA ZDRAVSTVA EDUKACIJA JAVNOSTI O NEIONIZIRAJUĆIM ZRAČENJIMA</t>
  </si>
  <si>
    <t>ODRŽAVANJE SUSTAVA TEHNIČKE ZAŠTITE</t>
  </si>
  <si>
    <t xml:space="preserve">50000000-5 </t>
  </si>
  <si>
    <t>SITAN INVENTAR</t>
  </si>
  <si>
    <t>OSTALE INTELEKTUALNE USLUGE - BIOPROGNOZA I MONITORING ZRAKA</t>
  </si>
  <si>
    <t>OSTALE INTELEKTUALNE USLUGE - UVOĐENJE SUSTAVA KVALITETE</t>
  </si>
  <si>
    <t>OSTALE INTELEKTUALNE USLUGE - OSTALI PROJEKTI I SAVJETODAVNE USLUGE</t>
  </si>
  <si>
    <t xml:space="preserve"> 2 GODINE</t>
  </si>
  <si>
    <t>PROJEKTIRANJE PROSTORA HE ODJELA I ŠKOLSKE AMBULANTE NA LOKACIJI CVIJETE ZUZORIĆ, ZAGREB</t>
  </si>
  <si>
    <t>KONZULTANTSKE USLUGE VEZANO ZA EU PROJEKTE (ENERGETSKA OBNOVA ZGRADE)</t>
  </si>
  <si>
    <t>PLANIRANA  VRIJEDNOST PREDMETA NABAVE (PDV UKLJUČEN)
 EUR</t>
  </si>
  <si>
    <t>IZNOS TROŠKA U FINANCIJSKOM PLANU 
EUR</t>
  </si>
  <si>
    <t xml:space="preserve">50531100-7 </t>
  </si>
  <si>
    <t xml:space="preserve">90915000-4 </t>
  </si>
  <si>
    <t xml:space="preserve">71320000-7 </t>
  </si>
  <si>
    <t xml:space="preserve">71220000-6 </t>
  </si>
  <si>
    <t xml:space="preserve">72224000-1 </t>
  </si>
  <si>
    <t xml:space="preserve">71317210-8 </t>
  </si>
  <si>
    <t>72267000-4</t>
  </si>
  <si>
    <t>NOVA PROCIJENJENA VRIJEDNOST ZA 2023. GODINU</t>
  </si>
  <si>
    <t xml:space="preserve">POPRAVAK MAMOGRAFA PLANMED SOPHIE CLASSIC </t>
  </si>
  <si>
    <t>EMV-07-2023</t>
  </si>
  <si>
    <t>24950000-8</t>
  </si>
  <si>
    <t>KOLONE ZA IONSKU KROMATOGRAFIJU (IC)  ZA INSTRUMENT DIONEX ICS-6000</t>
  </si>
  <si>
    <t>79416000-3</t>
  </si>
  <si>
    <t>BRZI TEST ZA DETEKCIJU STREPTOKOKA GRUPE A</t>
  </si>
  <si>
    <t>ANIMACIJA I NARACIJA ZA POTREBE RADNE GRUPE POVEĆANJA ODAZIVA  NA NACIONALNI PREVENTIVNI PROGRAM RAKA DEBELOG CRIJEVA I DOJKE</t>
  </si>
  <si>
    <t>BN-07-2023</t>
  </si>
  <si>
    <t>51500000-7</t>
  </si>
  <si>
    <t>NABAVA I UGRADNJA RASHLADNOG UREĐAJA U VOZILO</t>
  </si>
  <si>
    <t>KITOVI, REAGENSI I OSTALI POTROŠNI MATERIJAL ZA RAD NA LIGHTCYLER 480 II APARATU</t>
  </si>
  <si>
    <t>KITOVI I OSTALI POTROŠNI MATERIJAL ZA MOLEKULARNU DETEKCIJU BAKTERIJE CHLAMYDIA TRACHOMATIS</t>
  </si>
  <si>
    <t>KITOVI I OSTALI POTROŠNI MATERIJAL ZA MOLEKULARNU DETEKCIJU HUMANIH PAPILOMA VIRUSA (HPV)</t>
  </si>
  <si>
    <t>KITOVI ZA UZIMANJE I TRANSPORT UZORAKA OBRISAKA CERVIKSA ZA PRETRAGU NA HPV</t>
  </si>
  <si>
    <t>EVV-02-2023</t>
  </si>
  <si>
    <t>EVV-01-2023</t>
  </si>
  <si>
    <t>ECLIA TESTOVI ZA SEROLOŠKU DIJAGNOSTIKU HEPATITIS B I C VIRUSNE INFEKCIJE</t>
  </si>
  <si>
    <t>KITOVI I POTROŠNI MATERIJAL ZA DETEKCIJU PATOGENA</t>
  </si>
  <si>
    <t>POTROŠNI MATERIJAL ZA U POTPUNOSTI AUTOMATIZIRANU MOLEKULARNU DETEKCIJU SARS-COV-2 I SPOLNO PRENOSIVIH PATOGENA</t>
  </si>
  <si>
    <t>TEST ZA MOLEKULARNU DETEKCIJU VIRUSA U STOLICI</t>
  </si>
  <si>
    <t>EVV-04-2023</t>
  </si>
  <si>
    <t>EMV-01-2023</t>
  </si>
  <si>
    <t>EMV-02-2023</t>
  </si>
  <si>
    <t>EMV-03-2023</t>
  </si>
  <si>
    <t>EMV-04-2023</t>
  </si>
  <si>
    <t>PCB I PESTICIDI ZA GC</t>
  </si>
  <si>
    <t>STANDARDI ZA LC-MS/MS</t>
  </si>
  <si>
    <t>STANDARDI ZA HPLC</t>
  </si>
  <si>
    <t>EMV-06-2023</t>
  </si>
  <si>
    <t>EMV-05-2023</t>
  </si>
  <si>
    <t>TESTOVI ZA ODREĐIVANJE OSJETLJIVOSTI MIKROORGANIZAMA NA ANTIMIKROBNE LIJEKOVE METODOM MIKRODILUCIJE </t>
  </si>
  <si>
    <t>POTROŠNI MATERIJAL ZA LBC</t>
  </si>
  <si>
    <t>EMV-09-2023</t>
  </si>
  <si>
    <t>EMV-10-2023</t>
  </si>
  <si>
    <t>GODIŠNJA LICENCA  ZA MICROSOFT POSLUŽITELJE I KLIJENTSKA RAČUNALA</t>
  </si>
  <si>
    <t>LICENCA ZA MICROSOFT CLOUD RJEŠENJE VEZANO ZA ODRŽAVANJE GIS APLIKACIJE EKO KARTE</t>
  </si>
  <si>
    <t>LICENCA ZA MICROSOFT POSLUŽITELJE I KLIJENTSKA RAČUNALA</t>
  </si>
  <si>
    <t>EVV-06-2023</t>
  </si>
  <si>
    <t>BN-02-2023</t>
  </si>
  <si>
    <t>BN-03-2023</t>
  </si>
  <si>
    <t>BN-04-2023</t>
  </si>
  <si>
    <t>BN-06-2023</t>
  </si>
  <si>
    <t xml:space="preserve">50400000-9 </t>
  </si>
  <si>
    <t>POTROŠNI MATERIJAL ZA TEKUĆINSKU CITOLOGIJU (LBC)</t>
  </si>
  <si>
    <t>BN-08-2023</t>
  </si>
  <si>
    <t>BN-09-2023</t>
  </si>
  <si>
    <t>BN-10-2023</t>
  </si>
  <si>
    <t>BN-11-2023</t>
  </si>
  <si>
    <t>90420000-7</t>
  </si>
  <si>
    <t>BN-12-2023</t>
  </si>
  <si>
    <t>BN-13-2023</t>
  </si>
  <si>
    <t>BN-14-2023</t>
  </si>
  <si>
    <t>15300000-1</t>
  </si>
  <si>
    <t>BN-15-2023</t>
  </si>
  <si>
    <t>BN-16-2023</t>
  </si>
  <si>
    <t>BN-17-2023</t>
  </si>
  <si>
    <t>BN-20-2023</t>
  </si>
  <si>
    <t>BN-19-2023</t>
  </si>
  <si>
    <t>BN-21-2023</t>
  </si>
  <si>
    <t>BN-22-2023</t>
  </si>
  <si>
    <t>BN-23-2023</t>
  </si>
  <si>
    <t>BN-01-2023</t>
  </si>
  <si>
    <t>BN-05-2023</t>
  </si>
  <si>
    <t>USL. TO LABORAT. OPREME PROIZVOĐAČA / THERMO SCIENTIFIC</t>
  </si>
  <si>
    <t>LABORATORIJSKE USLUGE DRUGIH LABORATORIJA, GRUPE:</t>
  </si>
  <si>
    <t>NABAVA SVJEŽEG VOĆA</t>
  </si>
  <si>
    <t>STANDARDI ZA PLINSKU KROMATOGRAFIJU</t>
  </si>
  <si>
    <t>ČIŠĆENJE VENTILACIJE U SLUŽBI ZA ZAŠTITU OKOLIŠA I ZDRAVSTVENU EKOLOGIJU</t>
  </si>
  <si>
    <t>NABAVA TRAKASTIH ZAVJESA</t>
  </si>
  <si>
    <t>USLUGE OSPOSOBLJAVANJA ZA RUKOVANJE KEMIKALIJAMA</t>
  </si>
  <si>
    <t xml:space="preserve">79632000-3 </t>
  </si>
  <si>
    <t xml:space="preserve">39515100-6 </t>
  </si>
  <si>
    <t>LABORATORIJSKE USLUGE ISPITIVANJA VODA NA RAZNE KONTAMINANTE</t>
  </si>
  <si>
    <t>LABORATORIJSKE USLUGE ISPITIVANJA SPECIFIČNIH POKAZATELJA</t>
  </si>
  <si>
    <t xml:space="preserve"> LABORATORIJSKE USLUGE ISPITIVANJA RADIOAKTIVNOSTI I IDENTIFIKACIJE</t>
  </si>
  <si>
    <t xml:space="preserve"> LABORATORIJSKE USLUGE ISPITIVANJA TOKSIČNOSTI</t>
  </si>
  <si>
    <t xml:space="preserve"> LABORATORIJSKE USLUGE ISPITIVANJA VODA NA ANTIBIOTIKE</t>
  </si>
  <si>
    <t>LABORATORIJSKE USLUGE - MIKROBIOLOŠKO ISPITIVANJE, PATVORENJE I KONTAMINANTI U HRANI I POU</t>
  </si>
  <si>
    <t>LABORATORIJSKE USLUGE - IDENTIFIKACIJA IZOLATA MIKROORGANIZAMA</t>
  </si>
  <si>
    <t xml:space="preserve"> LABORATORIJSKE USLUGE - PARAZITOLOŠKE PRETRAGE HRANE</t>
  </si>
  <si>
    <t>LABORATORIJSKE USLUGE - ANALIZE POPS-OVA</t>
  </si>
  <si>
    <t>EVV-07-2023</t>
  </si>
  <si>
    <t>IZNOŠENJE I ODVOZ SMEĆA - ZBRINJAVANJE OPASNOG I INFEKTIVNOG OTPADA, GRUPE:</t>
  </si>
  <si>
    <t>SERVERSKE I KLIJENTSKE MICROSOFT LICENCE, 2 GRUPE</t>
  </si>
  <si>
    <t>LICENECE ZA ANTIVIRUSNU ZAŠTITU I SIGURNOSNE SUSTAVE ZAVODA, 5 GRUPA</t>
  </si>
  <si>
    <t>BN-24-2023</t>
  </si>
  <si>
    <t>BN-25-2023</t>
  </si>
  <si>
    <t>EMV-11-2023</t>
  </si>
  <si>
    <t>EMV-12-2023</t>
  </si>
  <si>
    <t>BN-26-2023</t>
  </si>
  <si>
    <t>3. SERVISIRANJE I ODRŽAVANJE VOZILA - OSTALA VOZILA</t>
  </si>
  <si>
    <t>OSTALI NESPOMENUTI RASHODI POSLOVANJA</t>
  </si>
  <si>
    <t>BN-28-2023</t>
  </si>
  <si>
    <t>BN-27-2023</t>
  </si>
  <si>
    <t>EMV-14-2023</t>
  </si>
  <si>
    <t>EMV-13-2023</t>
  </si>
  <si>
    <t>POVEĆANJE/ SMANJENJE
1. REBALANS 
UV 30; 25.05.2023.</t>
  </si>
  <si>
    <t>BN-31-2023</t>
  </si>
  <si>
    <t>22000000-0</t>
  </si>
  <si>
    <t>TESTOVI ZA PSIHOLOŠKO TESTIRANJE</t>
  </si>
  <si>
    <t>BN-29-2023</t>
  </si>
  <si>
    <t xml:space="preserve">50410000-2 </t>
  </si>
  <si>
    <t>DIJAGNOSTIKA I POPRAVAK LCMSMS-A INV.BR. 17399</t>
  </si>
  <si>
    <t>180 DANA</t>
  </si>
  <si>
    <t>STERILNI MUŽJACI KOMARACA VRSTE AEDES ALBOPICTUS</t>
  </si>
  <si>
    <t xml:space="preserve">03300000-2 </t>
  </si>
  <si>
    <t>NABAVA FLEKSIBILNIH CIJEVI ZA POTREBE DIGESTORA</t>
  </si>
  <si>
    <t xml:space="preserve">NAJAM APARATA I ISPORUKA VODE </t>
  </si>
  <si>
    <t>BN-44-2023</t>
  </si>
  <si>
    <t xml:space="preserve">41110000-3 </t>
  </si>
  <si>
    <t>BN-43-2023</t>
  </si>
  <si>
    <t>BN-50-2023</t>
  </si>
  <si>
    <t>UREĐENJE PROSTORIJA SLUŽBE ZA MENTALNO ZDRAVLJE I PREVENCIJU OVISNOSTI NA LOKACIJI MIROGOJSKA CESTA 11</t>
  </si>
  <si>
    <t>BN-52-2023</t>
  </si>
  <si>
    <t xml:space="preserve">45400000-1 </t>
  </si>
  <si>
    <t>BN-30-2023</t>
  </si>
  <si>
    <t>BN-32-2023</t>
  </si>
  <si>
    <t>BN-33-2023</t>
  </si>
  <si>
    <t>BN-34-2023</t>
  </si>
  <si>
    <t>BN-39-2023</t>
  </si>
  <si>
    <t>BN-40-2023</t>
  </si>
  <si>
    <t>BN-46-2023</t>
  </si>
  <si>
    <t>USLUGA ORGANIZACIJE 2. SIMPOZIJA „MLADI I (NE)OVISNI“</t>
  </si>
  <si>
    <t>BN-47-2023</t>
  </si>
  <si>
    <t>KARTONSKE KUTIJE ZA DERATIZACIJU</t>
  </si>
  <si>
    <t>BN-48-2023</t>
  </si>
  <si>
    <t>BN-49-2023</t>
  </si>
  <si>
    <t>USLUGA IZRADE ANIMACIJE S NARACIJOM I INFOGRAFIKE ZA PODIZANJE SVIJESTI JAVNOSTI O EMP-U</t>
  </si>
  <si>
    <t xml:space="preserve">79342200-5 </t>
  </si>
  <si>
    <t>BN-51-2023</t>
  </si>
  <si>
    <t>ODRŽAVANJE POSTROJENJA ZA NEUTRALIZACIJU OTPADNIH VODA</t>
  </si>
  <si>
    <t>ODRŽAVANJE SUSTAVA ZA PRIPREMU PURIFICIRANE VODE</t>
  </si>
  <si>
    <t>BN-35-2023</t>
  </si>
  <si>
    <t>BN-36-2023</t>
  </si>
  <si>
    <t xml:space="preserve">65120000-0 </t>
  </si>
  <si>
    <t>EMV-15-2023</t>
  </si>
  <si>
    <t>EMV-16-2023</t>
  </si>
  <si>
    <t>EMV-19-2023</t>
  </si>
  <si>
    <t>NASTAVCI ZA PIPETE, PIPETE ZA COVID 19</t>
  </si>
  <si>
    <t xml:space="preserve">
79952000-2 </t>
  </si>
  <si>
    <t>BN-59-2023</t>
  </si>
  <si>
    <t>79410000-1</t>
  </si>
  <si>
    <t>44164300-0</t>
  </si>
  <si>
    <t>BN-53-2023</t>
  </si>
  <si>
    <t>BN-54-2023</t>
  </si>
  <si>
    <t>BN-56-2023</t>
  </si>
  <si>
    <t>PROVOĐENJE ANALIZE RASPODJELE KAPACITETA SLUŽBE ZA ZDRAVSTVENU EKOLOGIJU</t>
  </si>
  <si>
    <t>IZVANREDNI POPRAVAK INSTRUMENTA LCMSMS WATERS, INV.BR. 15165 I SERVIS PRIPADAJUĆEG GENERATORA DUŠIKA</t>
  </si>
  <si>
    <t>BN-62-2023</t>
  </si>
  <si>
    <t>GENOTIPIZACIJSKI TEST ZA DETEKCIJU BORDETELLA PERTUSSIS I  BORDETELLA PARAPERTUSSIS</t>
  </si>
  <si>
    <t>BN-60-2023</t>
  </si>
  <si>
    <t>LABORATORIJSKO STAKLO, EPRUVETE, ČAŠE, BOCE, LIJEVCI I TIKVICE ERLENMAYER</t>
  </si>
  <si>
    <t>SERVIS I ODRŽAVANJE OSOBNIH I MALOTERETNIH DIZALA - ISPORUKA I MONTAŽA OSTAKLJENIH PANELA ZA DIZALO</t>
  </si>
  <si>
    <t>LICENCE ZA ANTIVIRUSNU ZAŠTITU I SIGURNOSNE SUSTAVE, GRUPE:</t>
  </si>
  <si>
    <t>NABAVA 25 VOZILA PUTEM OPERATIVNOG LEASINGA NA RAZDOBLJE OD 5 GODINA</t>
  </si>
  <si>
    <t>EVV-05-2023</t>
  </si>
  <si>
    <t xml:space="preserve">34100000-8 </t>
  </si>
  <si>
    <t>III. KVARTAL</t>
  </si>
  <si>
    <t>OBNOVA I ODRŽAVANJE TRELLIX/SKYHIGH (MCAFEE) SIGURNOSNE INFRASTRUKTURE</t>
  </si>
  <si>
    <t>OBNOVA I ODRŽAVANJE FORTIGATE SIGURNOSNE INFRASTRUKTURE</t>
  </si>
  <si>
    <t>PREGLED I AŽURIRANJE POSTOJEĆEG PROJEKTA ENERGETSKE OBNOVE ZA ZGRADU A</t>
  </si>
  <si>
    <t>IV. KVARTAL</t>
  </si>
  <si>
    <t>II. KVARTAL</t>
  </si>
  <si>
    <t>I. KVARTAL</t>
  </si>
  <si>
    <t>BN-18-2023
BN-38-2023</t>
  </si>
  <si>
    <t>3 GODINE</t>
  </si>
  <si>
    <t>5 GODINA</t>
  </si>
  <si>
    <t>POVEĆANJE/ SMANJENJE
2. REBALANS 
UV 37; 20.12.2023.</t>
  </si>
  <si>
    <t>PROCIJENJENA VRIJEDNOST ZA 2023. GODINU 
EUR
UV 22; 29.12.2022.</t>
  </si>
  <si>
    <t>10 MJESECI</t>
  </si>
  <si>
    <t>NAJAMNINE ZA OPREMU</t>
  </si>
  <si>
    <t>BN-61-2023
BN-64-2023</t>
  </si>
  <si>
    <t>BN-63-2023</t>
  </si>
  <si>
    <t>PLAN NABAVE MATERIJALA, ENERGIJE I USLUGA ZA 2023. GODINU - II.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</si>
</sst>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8" tint="-0.499984740745262"/>
      <name val="Calibri"/>
      <family val="2"/>
      <charset val="238"/>
      <scheme val="minor"/>
    </font>
    <font>
      <b/>
      <sz val="12"/>
      <color theme="8" tint="-0.499984740745262"/>
      <name val="Calibri"/>
      <family val="2"/>
      <charset val="238"/>
      <scheme val="minor"/>
    </font>
    <font>
      <b/>
      <sz val="9"/>
      <color theme="8" tint="-0.499984740745262"/>
      <name val="Calibri"/>
      <family val="2"/>
      <charset val="238"/>
      <scheme val="minor"/>
    </font>
    <font>
      <b/>
      <sz val="10"/>
      <color theme="8" tint="-0.499984740745262"/>
      <name val="Calibri"/>
      <family val="2"/>
      <charset val="238"/>
      <scheme val="minor"/>
    </font>
    <font>
      <sz val="10"/>
      <color theme="8" tint="-0.49998474074526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 style="double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double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hair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/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/>
      <bottom style="hair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/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3" fontId="5" fillId="4" borderId="1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left" vertical="center" wrapText="1"/>
    </xf>
    <xf numFmtId="3" fontId="5" fillId="6" borderId="11" xfId="0" applyNumberFormat="1" applyFont="1" applyFill="1" applyBorder="1" applyAlignment="1">
      <alignment horizontal="right" vertical="center"/>
    </xf>
    <xf numFmtId="3" fontId="5" fillId="6" borderId="11" xfId="0" applyNumberFormat="1" applyFont="1" applyFill="1" applyBorder="1" applyAlignment="1">
      <alignment horizontal="center" vertical="center"/>
    </xf>
    <xf numFmtId="3" fontId="5" fillId="6" borderId="1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0" borderId="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 wrapText="1"/>
    </xf>
    <xf numFmtId="3" fontId="5" fillId="6" borderId="5" xfId="0" applyNumberFormat="1" applyFont="1" applyFill="1" applyBorder="1" applyAlignment="1">
      <alignment horizontal="right" vertical="center"/>
    </xf>
    <xf numFmtId="3" fontId="5" fillId="6" borderId="5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3" fontId="5" fillId="6" borderId="5" xfId="0" applyNumberFormat="1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3" fontId="5" fillId="5" borderId="5" xfId="0" applyNumberFormat="1" applyFont="1" applyFill="1" applyBorder="1" applyAlignment="1">
      <alignment horizontal="right" vertical="center"/>
    </xf>
    <xf numFmtId="3" fontId="5" fillId="5" borderId="5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3" fontId="5" fillId="5" borderId="6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3" fillId="0" borderId="6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left" vertical="center" wrapText="1"/>
    </xf>
    <xf numFmtId="3" fontId="5" fillId="7" borderId="5" xfId="0" applyNumberFormat="1" applyFont="1" applyFill="1" applyBorder="1" applyAlignment="1">
      <alignment horizontal="right" vertical="center"/>
    </xf>
    <xf numFmtId="3" fontId="5" fillId="7" borderId="5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5" fillId="7" borderId="5" xfId="0" applyNumberFormat="1" applyFont="1" applyFill="1" applyBorder="1" applyAlignment="1">
      <alignment horizontal="center"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17" fontId="5" fillId="5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17" fontId="5" fillId="7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/>
    </xf>
    <xf numFmtId="0" fontId="3" fillId="6" borderId="6" xfId="0" applyFont="1" applyFill="1" applyBorder="1" applyAlignment="1">
      <alignment horizontal="center" vertical="center" wrapText="1"/>
    </xf>
    <xf numFmtId="17" fontId="3" fillId="2" borderId="5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7" fontId="5" fillId="6" borderId="5" xfId="0" applyNumberFormat="1" applyFont="1" applyFill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5" fillId="5" borderId="5" xfId="0" applyNumberFormat="1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3" fontId="5" fillId="6" borderId="5" xfId="0" applyNumberFormat="1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3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 wrapText="1"/>
    </xf>
    <xf numFmtId="3" fontId="6" fillId="4" borderId="8" xfId="0" applyNumberFormat="1" applyFont="1" applyFill="1" applyBorder="1" applyAlignment="1">
      <alignment horizontal="right" vertical="center"/>
    </xf>
    <xf numFmtId="3" fontId="6" fillId="4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7" fillId="0" borderId="0" xfId="0" applyFont="1"/>
    <xf numFmtId="3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/>
    <xf numFmtId="3" fontId="8" fillId="0" borderId="0" xfId="0" applyNumberFormat="1" applyFont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</cellXfs>
  <cellStyles count="2">
    <cellStyle name="Normalno" xfId="0" builtinId="0"/>
    <cellStyle name="Normalno 2" xfId="1" xr:uid="{7A40EAC9-81F0-46DA-878C-0DA318F4219D}"/>
  </cellStyles>
  <dxfs count="0"/>
  <tableStyles count="0" defaultTableStyle="TableStyleMedium2" defaultPivotStyle="PivotStyleLight16"/>
  <colors>
    <mruColors>
      <color rgb="FFEED0FC"/>
      <color rgb="FFDFEAF5"/>
      <color rgb="FFFCFDFE"/>
      <color rgb="FF421E06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Topla plava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0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J4" sqref="J4"/>
    </sheetView>
  </sheetViews>
  <sheetFormatPr defaultRowHeight="24.95" customHeight="1" x14ac:dyDescent="0.2"/>
  <cols>
    <col min="1" max="1" width="13.28515625" style="1" customWidth="1"/>
    <col min="2" max="2" width="13.28515625" style="2" customWidth="1"/>
    <col min="3" max="3" width="14" style="1" customWidth="1"/>
    <col min="4" max="4" width="13.28515625" style="1" customWidth="1"/>
    <col min="5" max="5" width="13.28515625" style="3" customWidth="1"/>
    <col min="6" max="6" width="13.28515625" style="1" customWidth="1"/>
    <col min="7" max="7" width="15.7109375" style="1" customWidth="1"/>
    <col min="8" max="8" width="40.7109375" style="4" customWidth="1"/>
    <col min="9" max="14" width="15.7109375" style="5" customWidth="1"/>
    <col min="15" max="15" width="18.140625" style="6" customWidth="1"/>
    <col min="16" max="16" width="21.28515625" style="2" customWidth="1"/>
    <col min="17" max="16384" width="9.140625" style="7"/>
  </cols>
  <sheetData>
    <row r="1" spans="1:16" s="122" customFormat="1" ht="15" customHeight="1" thickBot="1" x14ac:dyDescent="0.25">
      <c r="A1" s="116"/>
      <c r="B1" s="117"/>
      <c r="C1" s="116"/>
      <c r="D1" s="116"/>
      <c r="E1" s="118"/>
      <c r="F1" s="116"/>
      <c r="G1" s="116"/>
      <c r="H1" s="119"/>
      <c r="I1" s="120"/>
      <c r="J1" s="120"/>
      <c r="K1" s="120"/>
      <c r="L1" s="120"/>
      <c r="M1" s="120"/>
      <c r="N1" s="120"/>
      <c r="O1" s="121"/>
      <c r="P1" s="117"/>
    </row>
    <row r="2" spans="1:16" ht="24.95" customHeight="1" thickTop="1" thickBot="1" x14ac:dyDescent="0.25">
      <c r="A2" s="124" t="s">
        <v>590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</row>
    <row r="3" spans="1:16" s="122" customFormat="1" ht="15" customHeight="1" thickTop="1" thickBot="1" x14ac:dyDescent="0.25">
      <c r="A3" s="116"/>
      <c r="B3" s="117"/>
      <c r="C3" s="116"/>
      <c r="D3" s="116"/>
      <c r="E3" s="118"/>
      <c r="F3" s="116"/>
      <c r="G3" s="116"/>
      <c r="H3" s="123"/>
      <c r="I3" s="120"/>
      <c r="J3" s="120"/>
      <c r="K3" s="120"/>
      <c r="L3" s="120"/>
      <c r="M3" s="120"/>
      <c r="N3" s="120"/>
      <c r="O3" s="121"/>
      <c r="P3" s="117"/>
    </row>
    <row r="4" spans="1:16" s="1" customFormat="1" ht="69" customHeight="1" thickTop="1" thickBot="1" x14ac:dyDescent="0.3">
      <c r="A4" s="8" t="s">
        <v>252</v>
      </c>
      <c r="B4" s="9" t="s">
        <v>1</v>
      </c>
      <c r="C4" s="9" t="s">
        <v>2</v>
      </c>
      <c r="D4" s="9" t="s">
        <v>3</v>
      </c>
      <c r="E4" s="10" t="s">
        <v>4</v>
      </c>
      <c r="F4" s="9" t="s">
        <v>5</v>
      </c>
      <c r="G4" s="9" t="s">
        <v>6</v>
      </c>
      <c r="H4" s="11" t="s">
        <v>7</v>
      </c>
      <c r="I4" s="12" t="s">
        <v>585</v>
      </c>
      <c r="J4" s="12" t="s">
        <v>513</v>
      </c>
      <c r="K4" s="12" t="s">
        <v>584</v>
      </c>
      <c r="L4" s="12" t="s">
        <v>416</v>
      </c>
      <c r="M4" s="12" t="s">
        <v>407</v>
      </c>
      <c r="N4" s="12" t="s">
        <v>408</v>
      </c>
      <c r="O4" s="12" t="s">
        <v>244</v>
      </c>
      <c r="P4" s="13" t="s">
        <v>245</v>
      </c>
    </row>
    <row r="5" spans="1:16" ht="35.1" customHeight="1" thickTop="1" x14ac:dyDescent="0.2">
      <c r="A5" s="14"/>
      <c r="B5" s="15"/>
      <c r="C5" s="15"/>
      <c r="D5" s="15"/>
      <c r="E5" s="15"/>
      <c r="F5" s="15"/>
      <c r="G5" s="16">
        <v>32211</v>
      </c>
      <c r="H5" s="17" t="s">
        <v>8</v>
      </c>
      <c r="I5" s="18">
        <f>SUM(I6:I7)</f>
        <v>51800</v>
      </c>
      <c r="J5" s="18">
        <f t="shared" ref="J5:N5" si="0">SUM(J6:J7)</f>
        <v>8600</v>
      </c>
      <c r="K5" s="18">
        <f t="shared" si="0"/>
        <v>0</v>
      </c>
      <c r="L5" s="18">
        <f t="shared" si="0"/>
        <v>60400</v>
      </c>
      <c r="M5" s="18">
        <f t="shared" si="0"/>
        <v>75500</v>
      </c>
      <c r="N5" s="18">
        <f t="shared" si="0"/>
        <v>72782</v>
      </c>
      <c r="O5" s="19"/>
      <c r="P5" s="20"/>
    </row>
    <row r="6" spans="1:16" ht="35.1" customHeight="1" x14ac:dyDescent="0.2">
      <c r="A6" s="21" t="s">
        <v>552</v>
      </c>
      <c r="B6" s="22" t="s">
        <v>165</v>
      </c>
      <c r="C6" s="22" t="s">
        <v>10</v>
      </c>
      <c r="D6" s="22" t="s">
        <v>11</v>
      </c>
      <c r="E6" s="23" t="s">
        <v>579</v>
      </c>
      <c r="F6" s="22" t="s">
        <v>227</v>
      </c>
      <c r="G6" s="24"/>
      <c r="H6" s="25" t="s">
        <v>8</v>
      </c>
      <c r="I6" s="26">
        <v>25900</v>
      </c>
      <c r="J6" s="26">
        <v>4100</v>
      </c>
      <c r="K6" s="26">
        <v>0</v>
      </c>
      <c r="L6" s="27">
        <f t="shared" ref="L6:L69" si="1">I6+J6+K6</f>
        <v>30000</v>
      </c>
      <c r="M6" s="26">
        <f t="shared" ref="M6:M69" si="2">L6*1.25</f>
        <v>37500</v>
      </c>
      <c r="N6" s="26">
        <f>L6*1.205</f>
        <v>36150</v>
      </c>
      <c r="O6" s="28" t="s">
        <v>248</v>
      </c>
      <c r="P6" s="29" t="s">
        <v>296</v>
      </c>
    </row>
    <row r="7" spans="1:16" ht="35.1" customHeight="1" x14ac:dyDescent="0.2">
      <c r="A7" s="21"/>
      <c r="B7" s="30">
        <v>30125000</v>
      </c>
      <c r="C7" s="22" t="s">
        <v>10</v>
      </c>
      <c r="D7" s="22" t="s">
        <v>11</v>
      </c>
      <c r="E7" s="23" t="s">
        <v>578</v>
      </c>
      <c r="F7" s="22" t="s">
        <v>227</v>
      </c>
      <c r="G7" s="24"/>
      <c r="H7" s="31" t="s">
        <v>351</v>
      </c>
      <c r="I7" s="26">
        <v>25900</v>
      </c>
      <c r="J7" s="26">
        <v>4500</v>
      </c>
      <c r="K7" s="26">
        <v>0</v>
      </c>
      <c r="L7" s="27">
        <f t="shared" si="1"/>
        <v>30400</v>
      </c>
      <c r="M7" s="26">
        <f t="shared" si="2"/>
        <v>38000</v>
      </c>
      <c r="N7" s="26">
        <f>L7*1.205</f>
        <v>36632</v>
      </c>
      <c r="O7" s="28" t="s">
        <v>248</v>
      </c>
      <c r="P7" s="29" t="s">
        <v>296</v>
      </c>
    </row>
    <row r="8" spans="1:16" ht="35.1" customHeight="1" x14ac:dyDescent="0.2">
      <c r="A8" s="32"/>
      <c r="B8" s="33"/>
      <c r="C8" s="33"/>
      <c r="D8" s="33"/>
      <c r="E8" s="33"/>
      <c r="F8" s="33"/>
      <c r="G8" s="34">
        <v>32212</v>
      </c>
      <c r="H8" s="35" t="s">
        <v>370</v>
      </c>
      <c r="I8" s="36">
        <f>I9</f>
        <v>3700</v>
      </c>
      <c r="J8" s="36">
        <f t="shared" ref="J8:N8" si="3">J9</f>
        <v>0</v>
      </c>
      <c r="K8" s="36">
        <f t="shared" si="3"/>
        <v>0</v>
      </c>
      <c r="L8" s="36">
        <f t="shared" si="3"/>
        <v>3700</v>
      </c>
      <c r="M8" s="36">
        <f t="shared" si="3"/>
        <v>4625</v>
      </c>
      <c r="N8" s="36">
        <f t="shared" si="3"/>
        <v>4458.5</v>
      </c>
      <c r="O8" s="37"/>
      <c r="P8" s="38"/>
    </row>
    <row r="9" spans="1:16" ht="35.1" customHeight="1" x14ac:dyDescent="0.2">
      <c r="A9" s="21" t="s">
        <v>509</v>
      </c>
      <c r="B9" s="22" t="s">
        <v>372</v>
      </c>
      <c r="C9" s="22" t="s">
        <v>9</v>
      </c>
      <c r="D9" s="22"/>
      <c r="E9" s="23"/>
      <c r="F9" s="22"/>
      <c r="G9" s="24"/>
      <c r="H9" s="31" t="s">
        <v>371</v>
      </c>
      <c r="I9" s="26">
        <v>3700</v>
      </c>
      <c r="J9" s="26">
        <v>0</v>
      </c>
      <c r="K9" s="26">
        <v>0</v>
      </c>
      <c r="L9" s="26">
        <f t="shared" si="1"/>
        <v>3700</v>
      </c>
      <c r="M9" s="26">
        <f t="shared" si="2"/>
        <v>4625</v>
      </c>
      <c r="N9" s="26">
        <f>L9*1.205</f>
        <v>4458.5</v>
      </c>
      <c r="O9" s="28" t="s">
        <v>248</v>
      </c>
      <c r="P9" s="29"/>
    </row>
    <row r="10" spans="1:16" ht="35.1" customHeight="1" x14ac:dyDescent="0.2">
      <c r="A10" s="32" t="s">
        <v>461</v>
      </c>
      <c r="B10" s="33">
        <v>39830000</v>
      </c>
      <c r="C10" s="33" t="s">
        <v>9</v>
      </c>
      <c r="D10" s="33"/>
      <c r="E10" s="33"/>
      <c r="F10" s="33"/>
      <c r="G10" s="34">
        <v>32214</v>
      </c>
      <c r="H10" s="35" t="s">
        <v>13</v>
      </c>
      <c r="I10" s="36">
        <v>9300</v>
      </c>
      <c r="J10" s="36">
        <v>-1300</v>
      </c>
      <c r="K10" s="36">
        <v>3500</v>
      </c>
      <c r="L10" s="36">
        <f>I10+J10+K10</f>
        <v>11500</v>
      </c>
      <c r="M10" s="36">
        <f t="shared" si="2"/>
        <v>14375</v>
      </c>
      <c r="N10" s="36">
        <f>L10*1.205</f>
        <v>13857.5</v>
      </c>
      <c r="O10" s="39" t="s">
        <v>248</v>
      </c>
      <c r="P10" s="38"/>
    </row>
    <row r="11" spans="1:16" ht="35.1" customHeight="1" x14ac:dyDescent="0.2">
      <c r="A11" s="32"/>
      <c r="B11" s="33"/>
      <c r="C11" s="33"/>
      <c r="D11" s="33"/>
      <c r="E11" s="33"/>
      <c r="F11" s="33"/>
      <c r="G11" s="34">
        <v>32216</v>
      </c>
      <c r="H11" s="35" t="s">
        <v>14</v>
      </c>
      <c r="I11" s="36">
        <f>SUM(I12:I13)</f>
        <v>139400</v>
      </c>
      <c r="J11" s="36">
        <f t="shared" ref="J11:N11" si="4">SUM(J12:J13)</f>
        <v>-6500</v>
      </c>
      <c r="K11" s="36">
        <f t="shared" si="4"/>
        <v>-14700</v>
      </c>
      <c r="L11" s="36">
        <f t="shared" si="4"/>
        <v>118200</v>
      </c>
      <c r="M11" s="36">
        <f t="shared" si="4"/>
        <v>147750</v>
      </c>
      <c r="N11" s="36">
        <f t="shared" si="4"/>
        <v>142431</v>
      </c>
      <c r="O11" s="37"/>
      <c r="P11" s="40"/>
    </row>
    <row r="12" spans="1:16" ht="35.1" customHeight="1" x14ac:dyDescent="0.2">
      <c r="A12" s="21" t="s">
        <v>440</v>
      </c>
      <c r="B12" s="22">
        <v>33140000</v>
      </c>
      <c r="C12" s="22" t="s">
        <v>10</v>
      </c>
      <c r="D12" s="22" t="s">
        <v>11</v>
      </c>
      <c r="E12" s="23" t="s">
        <v>580</v>
      </c>
      <c r="F12" s="22" t="s">
        <v>227</v>
      </c>
      <c r="G12" s="24">
        <v>3221614</v>
      </c>
      <c r="H12" s="31" t="s">
        <v>16</v>
      </c>
      <c r="I12" s="26">
        <v>92900</v>
      </c>
      <c r="J12" s="26">
        <v>0</v>
      </c>
      <c r="K12" s="26">
        <v>-4700</v>
      </c>
      <c r="L12" s="26">
        <f t="shared" si="1"/>
        <v>88200</v>
      </c>
      <c r="M12" s="26">
        <f t="shared" si="2"/>
        <v>110250</v>
      </c>
      <c r="N12" s="26">
        <f t="shared" ref="N12:N13" si="5">L12*1.205</f>
        <v>106281</v>
      </c>
      <c r="O12" s="28" t="s">
        <v>248</v>
      </c>
      <c r="P12" s="29" t="s">
        <v>296</v>
      </c>
    </row>
    <row r="13" spans="1:16" ht="35.1" customHeight="1" x14ac:dyDescent="0.2">
      <c r="A13" s="21" t="s">
        <v>439</v>
      </c>
      <c r="B13" s="22">
        <v>33760000</v>
      </c>
      <c r="C13" s="22" t="s">
        <v>10</v>
      </c>
      <c r="D13" s="22" t="s">
        <v>11</v>
      </c>
      <c r="E13" s="23" t="s">
        <v>580</v>
      </c>
      <c r="F13" s="22" t="s">
        <v>227</v>
      </c>
      <c r="G13" s="24">
        <v>3221615</v>
      </c>
      <c r="H13" s="25" t="s">
        <v>17</v>
      </c>
      <c r="I13" s="27">
        <v>46500</v>
      </c>
      <c r="J13" s="27">
        <v>-6500</v>
      </c>
      <c r="K13" s="27">
        <v>-10000</v>
      </c>
      <c r="L13" s="26">
        <f t="shared" si="1"/>
        <v>30000</v>
      </c>
      <c r="M13" s="26">
        <f t="shared" si="2"/>
        <v>37500</v>
      </c>
      <c r="N13" s="26">
        <f t="shared" si="5"/>
        <v>36150</v>
      </c>
      <c r="O13" s="28" t="s">
        <v>248</v>
      </c>
      <c r="P13" s="29" t="s">
        <v>296</v>
      </c>
    </row>
    <row r="14" spans="1:16" ht="35.1" customHeight="1" x14ac:dyDescent="0.2">
      <c r="A14" s="32"/>
      <c r="B14" s="33"/>
      <c r="C14" s="33"/>
      <c r="D14" s="33"/>
      <c r="E14" s="33"/>
      <c r="F14" s="33"/>
      <c r="G14" s="34">
        <v>32221</v>
      </c>
      <c r="H14" s="35" t="s">
        <v>18</v>
      </c>
      <c r="I14" s="36">
        <f>I15+I35+I41+I56+I59+I85+I89+I90+I91+I97+I109+I110+I111+I112+I116+I124+I125+I126+I148+I151+I152+I153+I160+I73</f>
        <v>2699900</v>
      </c>
      <c r="J14" s="36">
        <f t="shared" ref="J14:N14" si="6">J15+J35+J41+J56+J59+J85+J89+J90+J91+J97+J109+J110+J111+J112+J116+J124+J125+J126+J148+J151+J152+J153+J160+J73</f>
        <v>-6730</v>
      </c>
      <c r="K14" s="36">
        <f t="shared" si="6"/>
        <v>-141995</v>
      </c>
      <c r="L14" s="36">
        <f t="shared" si="6"/>
        <v>2551175</v>
      </c>
      <c r="M14" s="36">
        <f t="shared" si="6"/>
        <v>3165787.75</v>
      </c>
      <c r="N14" s="36">
        <f t="shared" si="6"/>
        <v>2585882.25</v>
      </c>
      <c r="O14" s="37"/>
      <c r="P14" s="40"/>
    </row>
    <row r="15" spans="1:16" ht="36" x14ac:dyDescent="0.2">
      <c r="A15" s="41" t="s">
        <v>441</v>
      </c>
      <c r="B15" s="42" t="s">
        <v>166</v>
      </c>
      <c r="C15" s="42" t="s">
        <v>10</v>
      </c>
      <c r="D15" s="42" t="s">
        <v>11</v>
      </c>
      <c r="E15" s="43" t="s">
        <v>578</v>
      </c>
      <c r="F15" s="42" t="s">
        <v>12</v>
      </c>
      <c r="G15" s="44">
        <v>3222102</v>
      </c>
      <c r="H15" s="45" t="s">
        <v>19</v>
      </c>
      <c r="I15" s="46">
        <f>SUM(I16:I34)</f>
        <v>114000</v>
      </c>
      <c r="J15" s="46">
        <f t="shared" ref="J15:N15" si="7">SUM(J16:J34)</f>
        <v>0</v>
      </c>
      <c r="K15" s="46">
        <f t="shared" si="7"/>
        <v>1905</v>
      </c>
      <c r="L15" s="46">
        <f t="shared" si="7"/>
        <v>115905</v>
      </c>
      <c r="M15" s="46">
        <f t="shared" si="7"/>
        <v>121700.25</v>
      </c>
      <c r="N15" s="46">
        <f t="shared" si="7"/>
        <v>121700.25</v>
      </c>
      <c r="O15" s="47" t="s">
        <v>248</v>
      </c>
      <c r="P15" s="48" t="s">
        <v>296</v>
      </c>
    </row>
    <row r="16" spans="1:16" ht="35.1" customHeight="1" x14ac:dyDescent="0.2">
      <c r="A16" s="21"/>
      <c r="B16" s="22"/>
      <c r="C16" s="22"/>
      <c r="D16" s="22"/>
      <c r="E16" s="22"/>
      <c r="F16" s="22"/>
      <c r="G16" s="24"/>
      <c r="H16" s="31" t="s">
        <v>20</v>
      </c>
      <c r="I16" s="26">
        <v>23200</v>
      </c>
      <c r="J16" s="26">
        <v>-3040</v>
      </c>
      <c r="K16" s="26">
        <v>3100</v>
      </c>
      <c r="L16" s="26">
        <f t="shared" si="1"/>
        <v>23260</v>
      </c>
      <c r="M16" s="27">
        <f>L16*1.05</f>
        <v>24423</v>
      </c>
      <c r="N16" s="27">
        <f>L16*1.05</f>
        <v>24423</v>
      </c>
      <c r="O16" s="28"/>
      <c r="P16" s="49"/>
    </row>
    <row r="17" spans="1:16" ht="35.1" customHeight="1" x14ac:dyDescent="0.2">
      <c r="A17" s="21"/>
      <c r="B17" s="22"/>
      <c r="C17" s="22"/>
      <c r="D17" s="22"/>
      <c r="E17" s="22"/>
      <c r="F17" s="22"/>
      <c r="G17" s="24"/>
      <c r="H17" s="31" t="s">
        <v>21</v>
      </c>
      <c r="I17" s="26">
        <v>700</v>
      </c>
      <c r="J17" s="26">
        <v>-205</v>
      </c>
      <c r="K17" s="26">
        <v>0</v>
      </c>
      <c r="L17" s="26">
        <f t="shared" si="1"/>
        <v>495</v>
      </c>
      <c r="M17" s="27">
        <f t="shared" ref="M17:M34" si="8">L17*1.05</f>
        <v>519.75</v>
      </c>
      <c r="N17" s="27">
        <f t="shared" ref="N17:N34" si="9">L17*1.05</f>
        <v>519.75</v>
      </c>
      <c r="O17" s="28"/>
      <c r="P17" s="49"/>
    </row>
    <row r="18" spans="1:16" ht="35.1" customHeight="1" x14ac:dyDescent="0.2">
      <c r="A18" s="21"/>
      <c r="B18" s="22"/>
      <c r="C18" s="22"/>
      <c r="D18" s="22"/>
      <c r="E18" s="22"/>
      <c r="F18" s="22"/>
      <c r="G18" s="24"/>
      <c r="H18" s="31" t="s">
        <v>22</v>
      </c>
      <c r="I18" s="26">
        <v>9300</v>
      </c>
      <c r="J18" s="26">
        <v>-5450</v>
      </c>
      <c r="K18" s="26">
        <v>0</v>
      </c>
      <c r="L18" s="26">
        <f t="shared" si="1"/>
        <v>3850</v>
      </c>
      <c r="M18" s="27">
        <f t="shared" si="8"/>
        <v>4042.5</v>
      </c>
      <c r="N18" s="27">
        <f t="shared" si="9"/>
        <v>4042.5</v>
      </c>
      <c r="O18" s="28"/>
      <c r="P18" s="49"/>
    </row>
    <row r="19" spans="1:16" ht="35.1" customHeight="1" x14ac:dyDescent="0.2">
      <c r="A19" s="21"/>
      <c r="B19" s="22"/>
      <c r="C19" s="22"/>
      <c r="D19" s="22"/>
      <c r="E19" s="22"/>
      <c r="F19" s="22"/>
      <c r="G19" s="24"/>
      <c r="H19" s="31" t="s">
        <v>23</v>
      </c>
      <c r="I19" s="26">
        <v>18600</v>
      </c>
      <c r="J19" s="26">
        <v>-18600</v>
      </c>
      <c r="K19" s="26">
        <v>0</v>
      </c>
      <c r="L19" s="26">
        <f t="shared" si="1"/>
        <v>0</v>
      </c>
      <c r="M19" s="27">
        <f t="shared" si="8"/>
        <v>0</v>
      </c>
      <c r="N19" s="27">
        <f t="shared" si="9"/>
        <v>0</v>
      </c>
      <c r="O19" s="28"/>
      <c r="P19" s="49"/>
    </row>
    <row r="20" spans="1:16" ht="35.1" customHeight="1" x14ac:dyDescent="0.2">
      <c r="A20" s="21"/>
      <c r="B20" s="22"/>
      <c r="C20" s="22"/>
      <c r="D20" s="22"/>
      <c r="E20" s="22"/>
      <c r="F20" s="22"/>
      <c r="G20" s="24"/>
      <c r="H20" s="31" t="s">
        <v>24</v>
      </c>
      <c r="I20" s="26">
        <v>13300</v>
      </c>
      <c r="J20" s="26">
        <v>15570</v>
      </c>
      <c r="K20" s="26">
        <v>0</v>
      </c>
      <c r="L20" s="26">
        <f t="shared" si="1"/>
        <v>28870</v>
      </c>
      <c r="M20" s="27">
        <f t="shared" si="8"/>
        <v>30313.5</v>
      </c>
      <c r="N20" s="27">
        <f t="shared" si="9"/>
        <v>30313.5</v>
      </c>
      <c r="O20" s="28"/>
      <c r="P20" s="49"/>
    </row>
    <row r="21" spans="1:16" ht="35.1" customHeight="1" x14ac:dyDescent="0.2">
      <c r="A21" s="21"/>
      <c r="B21" s="22"/>
      <c r="C21" s="22"/>
      <c r="D21" s="22"/>
      <c r="E21" s="22"/>
      <c r="F21" s="22"/>
      <c r="G21" s="24"/>
      <c r="H21" s="31" t="s">
        <v>25</v>
      </c>
      <c r="I21" s="26">
        <v>13300</v>
      </c>
      <c r="J21" s="26">
        <v>7745</v>
      </c>
      <c r="K21" s="26">
        <v>0</v>
      </c>
      <c r="L21" s="26">
        <f t="shared" si="1"/>
        <v>21045</v>
      </c>
      <c r="M21" s="27">
        <f t="shared" si="8"/>
        <v>22097.25</v>
      </c>
      <c r="N21" s="27">
        <f t="shared" si="9"/>
        <v>22097.25</v>
      </c>
      <c r="O21" s="28"/>
      <c r="P21" s="49"/>
    </row>
    <row r="22" spans="1:16" ht="35.1" customHeight="1" x14ac:dyDescent="0.2">
      <c r="A22" s="21"/>
      <c r="B22" s="22"/>
      <c r="C22" s="22"/>
      <c r="D22" s="22"/>
      <c r="E22" s="22"/>
      <c r="F22" s="22"/>
      <c r="G22" s="24"/>
      <c r="H22" s="31" t="s">
        <v>26</v>
      </c>
      <c r="I22" s="26">
        <v>700</v>
      </c>
      <c r="J22" s="26">
        <v>615</v>
      </c>
      <c r="K22" s="26">
        <v>0</v>
      </c>
      <c r="L22" s="26">
        <f t="shared" si="1"/>
        <v>1315</v>
      </c>
      <c r="M22" s="27">
        <f t="shared" si="8"/>
        <v>1380.75</v>
      </c>
      <c r="N22" s="27">
        <f t="shared" si="9"/>
        <v>1380.75</v>
      </c>
      <c r="O22" s="28"/>
      <c r="P22" s="49"/>
    </row>
    <row r="23" spans="1:16" ht="35.1" customHeight="1" x14ac:dyDescent="0.2">
      <c r="A23" s="21"/>
      <c r="B23" s="22"/>
      <c r="C23" s="22"/>
      <c r="D23" s="22"/>
      <c r="E23" s="22"/>
      <c r="F23" s="22"/>
      <c r="G23" s="24"/>
      <c r="H23" s="31" t="s">
        <v>206</v>
      </c>
      <c r="I23" s="26">
        <v>700</v>
      </c>
      <c r="J23" s="26">
        <v>1570</v>
      </c>
      <c r="K23" s="26">
        <v>0</v>
      </c>
      <c r="L23" s="26">
        <f t="shared" si="1"/>
        <v>2270</v>
      </c>
      <c r="M23" s="27">
        <f t="shared" si="8"/>
        <v>2383.5</v>
      </c>
      <c r="N23" s="27">
        <f t="shared" si="9"/>
        <v>2383.5</v>
      </c>
      <c r="O23" s="28"/>
      <c r="P23" s="49"/>
    </row>
    <row r="24" spans="1:16" ht="35.1" customHeight="1" x14ac:dyDescent="0.2">
      <c r="A24" s="21"/>
      <c r="B24" s="22"/>
      <c r="C24" s="22"/>
      <c r="D24" s="22"/>
      <c r="E24" s="22"/>
      <c r="F24" s="22"/>
      <c r="G24" s="24"/>
      <c r="H24" s="31" t="s">
        <v>27</v>
      </c>
      <c r="I24" s="26">
        <v>10000</v>
      </c>
      <c r="J24" s="26">
        <v>-10000</v>
      </c>
      <c r="K24" s="26">
        <v>0</v>
      </c>
      <c r="L24" s="26">
        <f t="shared" si="1"/>
        <v>0</v>
      </c>
      <c r="M24" s="27">
        <f t="shared" si="8"/>
        <v>0</v>
      </c>
      <c r="N24" s="27">
        <f t="shared" si="9"/>
        <v>0</v>
      </c>
      <c r="O24" s="28"/>
      <c r="P24" s="49"/>
    </row>
    <row r="25" spans="1:16" ht="35.1" customHeight="1" x14ac:dyDescent="0.2">
      <c r="A25" s="21"/>
      <c r="B25" s="22"/>
      <c r="C25" s="22"/>
      <c r="D25" s="22"/>
      <c r="E25" s="22"/>
      <c r="F25" s="22"/>
      <c r="G25" s="24"/>
      <c r="H25" s="31" t="s">
        <v>28</v>
      </c>
      <c r="I25" s="26">
        <v>2700</v>
      </c>
      <c r="J25" s="26">
        <v>3370</v>
      </c>
      <c r="K25" s="26">
        <v>0</v>
      </c>
      <c r="L25" s="26">
        <f t="shared" si="1"/>
        <v>6070</v>
      </c>
      <c r="M25" s="27">
        <f t="shared" si="8"/>
        <v>6373.5</v>
      </c>
      <c r="N25" s="27">
        <f t="shared" si="9"/>
        <v>6373.5</v>
      </c>
      <c r="O25" s="28"/>
      <c r="P25" s="49"/>
    </row>
    <row r="26" spans="1:16" ht="35.1" customHeight="1" x14ac:dyDescent="0.2">
      <c r="A26" s="21"/>
      <c r="B26" s="22"/>
      <c r="C26" s="22"/>
      <c r="D26" s="22"/>
      <c r="E26" s="22"/>
      <c r="F26" s="22"/>
      <c r="G26" s="24"/>
      <c r="H26" s="31" t="s">
        <v>208</v>
      </c>
      <c r="I26" s="26">
        <v>700</v>
      </c>
      <c r="J26" s="26">
        <v>900</v>
      </c>
      <c r="K26" s="26">
        <v>0</v>
      </c>
      <c r="L26" s="26">
        <f t="shared" si="1"/>
        <v>1600</v>
      </c>
      <c r="M26" s="27">
        <f t="shared" si="8"/>
        <v>1680</v>
      </c>
      <c r="N26" s="27">
        <f t="shared" si="9"/>
        <v>1680</v>
      </c>
      <c r="O26" s="28"/>
      <c r="P26" s="49"/>
    </row>
    <row r="27" spans="1:16" ht="35.1" customHeight="1" x14ac:dyDescent="0.2">
      <c r="A27" s="21"/>
      <c r="B27" s="22"/>
      <c r="C27" s="22"/>
      <c r="D27" s="22"/>
      <c r="E27" s="22"/>
      <c r="F27" s="22"/>
      <c r="G27" s="24"/>
      <c r="H27" s="31" t="s">
        <v>207</v>
      </c>
      <c r="I27" s="26">
        <v>700</v>
      </c>
      <c r="J27" s="26">
        <v>310</v>
      </c>
      <c r="K27" s="26">
        <v>-10</v>
      </c>
      <c r="L27" s="26">
        <f t="shared" si="1"/>
        <v>1000</v>
      </c>
      <c r="M27" s="27">
        <f t="shared" si="8"/>
        <v>1050</v>
      </c>
      <c r="N27" s="27">
        <f t="shared" si="9"/>
        <v>1050</v>
      </c>
      <c r="O27" s="28"/>
      <c r="P27" s="49"/>
    </row>
    <row r="28" spans="1:16" ht="35.1" customHeight="1" x14ac:dyDescent="0.2">
      <c r="A28" s="21"/>
      <c r="B28" s="22"/>
      <c r="C28" s="22"/>
      <c r="D28" s="22"/>
      <c r="E28" s="22"/>
      <c r="F28" s="22"/>
      <c r="G28" s="24"/>
      <c r="H28" s="31" t="s">
        <v>29</v>
      </c>
      <c r="I28" s="26">
        <v>15900</v>
      </c>
      <c r="J28" s="26">
        <v>4930</v>
      </c>
      <c r="K28" s="26">
        <v>0</v>
      </c>
      <c r="L28" s="26">
        <f t="shared" si="1"/>
        <v>20830</v>
      </c>
      <c r="M28" s="27">
        <f t="shared" si="8"/>
        <v>21871.5</v>
      </c>
      <c r="N28" s="27">
        <f t="shared" si="9"/>
        <v>21871.5</v>
      </c>
      <c r="O28" s="28"/>
      <c r="P28" s="49"/>
    </row>
    <row r="29" spans="1:16" ht="35.1" customHeight="1" x14ac:dyDescent="0.2">
      <c r="A29" s="21"/>
      <c r="B29" s="22"/>
      <c r="C29" s="22"/>
      <c r="D29" s="22"/>
      <c r="E29" s="22"/>
      <c r="F29" s="22"/>
      <c r="G29" s="24"/>
      <c r="H29" s="50" t="s">
        <v>30</v>
      </c>
      <c r="I29" s="26">
        <v>700</v>
      </c>
      <c r="J29" s="26">
        <v>-700</v>
      </c>
      <c r="K29" s="26">
        <v>0</v>
      </c>
      <c r="L29" s="26">
        <f t="shared" si="1"/>
        <v>0</v>
      </c>
      <c r="M29" s="27">
        <f t="shared" si="8"/>
        <v>0</v>
      </c>
      <c r="N29" s="27">
        <f t="shared" si="9"/>
        <v>0</v>
      </c>
      <c r="O29" s="28"/>
      <c r="P29" s="49"/>
    </row>
    <row r="30" spans="1:16" ht="35.1" customHeight="1" x14ac:dyDescent="0.2">
      <c r="A30" s="21"/>
      <c r="B30" s="22"/>
      <c r="C30" s="22"/>
      <c r="D30" s="22"/>
      <c r="E30" s="22"/>
      <c r="F30" s="22"/>
      <c r="G30" s="24"/>
      <c r="H30" s="31" t="s">
        <v>31</v>
      </c>
      <c r="I30" s="26">
        <v>700</v>
      </c>
      <c r="J30" s="26">
        <v>-700</v>
      </c>
      <c r="K30" s="26">
        <v>0</v>
      </c>
      <c r="L30" s="26">
        <f t="shared" si="1"/>
        <v>0</v>
      </c>
      <c r="M30" s="27">
        <f t="shared" si="8"/>
        <v>0</v>
      </c>
      <c r="N30" s="27">
        <f t="shared" si="9"/>
        <v>0</v>
      </c>
      <c r="O30" s="28"/>
      <c r="P30" s="49"/>
    </row>
    <row r="31" spans="1:16" ht="35.1" customHeight="1" x14ac:dyDescent="0.2">
      <c r="A31" s="21"/>
      <c r="B31" s="22"/>
      <c r="C31" s="22"/>
      <c r="D31" s="22"/>
      <c r="E31" s="22"/>
      <c r="F31" s="22"/>
      <c r="G31" s="24"/>
      <c r="H31" s="31" t="s">
        <v>32</v>
      </c>
      <c r="I31" s="26">
        <v>700</v>
      </c>
      <c r="J31" s="26">
        <v>30</v>
      </c>
      <c r="K31" s="26">
        <v>-130</v>
      </c>
      <c r="L31" s="26">
        <f t="shared" si="1"/>
        <v>600</v>
      </c>
      <c r="M31" s="27">
        <f t="shared" si="8"/>
        <v>630</v>
      </c>
      <c r="N31" s="27">
        <f t="shared" si="9"/>
        <v>630</v>
      </c>
      <c r="O31" s="28"/>
      <c r="P31" s="49"/>
    </row>
    <row r="32" spans="1:16" ht="35.1" customHeight="1" x14ac:dyDescent="0.2">
      <c r="A32" s="21"/>
      <c r="B32" s="22"/>
      <c r="C32" s="22"/>
      <c r="D32" s="22"/>
      <c r="E32" s="22"/>
      <c r="F32" s="22"/>
      <c r="G32" s="24"/>
      <c r="H32" s="31" t="s">
        <v>33</v>
      </c>
      <c r="I32" s="26">
        <v>700</v>
      </c>
      <c r="J32" s="26">
        <v>140</v>
      </c>
      <c r="K32" s="26">
        <v>0</v>
      </c>
      <c r="L32" s="26">
        <f t="shared" si="1"/>
        <v>840</v>
      </c>
      <c r="M32" s="27">
        <f t="shared" si="8"/>
        <v>882</v>
      </c>
      <c r="N32" s="27">
        <f t="shared" si="9"/>
        <v>882</v>
      </c>
      <c r="O32" s="28"/>
      <c r="P32" s="49"/>
    </row>
    <row r="33" spans="1:16" ht="35.1" customHeight="1" x14ac:dyDescent="0.2">
      <c r="A33" s="21"/>
      <c r="B33" s="22"/>
      <c r="C33" s="22"/>
      <c r="D33" s="22"/>
      <c r="E33" s="22"/>
      <c r="F33" s="22"/>
      <c r="G33" s="24"/>
      <c r="H33" s="25" t="s">
        <v>297</v>
      </c>
      <c r="I33" s="26">
        <v>700</v>
      </c>
      <c r="J33" s="26">
        <v>1565</v>
      </c>
      <c r="K33" s="26">
        <v>-1155</v>
      </c>
      <c r="L33" s="26">
        <f t="shared" si="1"/>
        <v>1110</v>
      </c>
      <c r="M33" s="27">
        <f t="shared" si="8"/>
        <v>1165.5</v>
      </c>
      <c r="N33" s="27">
        <f t="shared" si="9"/>
        <v>1165.5</v>
      </c>
      <c r="O33" s="28"/>
      <c r="P33" s="49"/>
    </row>
    <row r="34" spans="1:16" ht="35.1" customHeight="1" x14ac:dyDescent="0.2">
      <c r="A34" s="21"/>
      <c r="B34" s="22"/>
      <c r="C34" s="22"/>
      <c r="D34" s="22"/>
      <c r="E34" s="22"/>
      <c r="F34" s="22"/>
      <c r="G34" s="24"/>
      <c r="H34" s="25" t="s">
        <v>298</v>
      </c>
      <c r="I34" s="26">
        <v>700</v>
      </c>
      <c r="J34" s="26">
        <v>1950</v>
      </c>
      <c r="K34" s="26">
        <v>100</v>
      </c>
      <c r="L34" s="26">
        <f t="shared" si="1"/>
        <v>2750</v>
      </c>
      <c r="M34" s="27">
        <f t="shared" si="8"/>
        <v>2887.5</v>
      </c>
      <c r="N34" s="27">
        <f t="shared" si="9"/>
        <v>2887.5</v>
      </c>
      <c r="O34" s="28"/>
      <c r="P34" s="49"/>
    </row>
    <row r="35" spans="1:16" s="52" customFormat="1" ht="35.1" customHeight="1" x14ac:dyDescent="0.2">
      <c r="A35" s="41"/>
      <c r="B35" s="42" t="s">
        <v>167</v>
      </c>
      <c r="C35" s="42" t="s">
        <v>10</v>
      </c>
      <c r="D35" s="42" t="s">
        <v>155</v>
      </c>
      <c r="E35" s="42"/>
      <c r="F35" s="42" t="s">
        <v>15</v>
      </c>
      <c r="G35" s="44">
        <v>3222103</v>
      </c>
      <c r="H35" s="45" t="s">
        <v>375</v>
      </c>
      <c r="I35" s="46">
        <f>SUM(I36:I40)</f>
        <v>118200</v>
      </c>
      <c r="J35" s="46">
        <f t="shared" ref="J35:N35" si="10">SUM(J36:J40)</f>
        <v>0</v>
      </c>
      <c r="K35" s="46">
        <f t="shared" si="10"/>
        <v>0</v>
      </c>
      <c r="L35" s="46">
        <f t="shared" si="10"/>
        <v>118200</v>
      </c>
      <c r="M35" s="46">
        <f t="shared" si="10"/>
        <v>147750</v>
      </c>
      <c r="N35" s="46">
        <f t="shared" si="10"/>
        <v>59100</v>
      </c>
      <c r="O35" s="47" t="s">
        <v>248</v>
      </c>
      <c r="P35" s="51" t="s">
        <v>296</v>
      </c>
    </row>
    <row r="36" spans="1:16" ht="35.1" customHeight="1" x14ac:dyDescent="0.2">
      <c r="A36" s="21"/>
      <c r="B36" s="22"/>
      <c r="C36" s="22"/>
      <c r="D36" s="22"/>
      <c r="E36" s="22"/>
      <c r="F36" s="22"/>
      <c r="G36" s="24"/>
      <c r="H36" s="31" t="s">
        <v>34</v>
      </c>
      <c r="I36" s="26">
        <v>29900</v>
      </c>
      <c r="J36" s="26">
        <v>0</v>
      </c>
      <c r="K36" s="26">
        <v>0</v>
      </c>
      <c r="L36" s="26">
        <f t="shared" si="1"/>
        <v>29900</v>
      </c>
      <c r="M36" s="26">
        <f t="shared" si="2"/>
        <v>37375</v>
      </c>
      <c r="N36" s="26">
        <f>L36/2</f>
        <v>14950</v>
      </c>
      <c r="O36" s="28"/>
      <c r="P36" s="53"/>
    </row>
    <row r="37" spans="1:16" ht="35.1" customHeight="1" x14ac:dyDescent="0.2">
      <c r="A37" s="21"/>
      <c r="B37" s="22"/>
      <c r="C37" s="22"/>
      <c r="D37" s="22"/>
      <c r="E37" s="22"/>
      <c r="F37" s="22"/>
      <c r="G37" s="24"/>
      <c r="H37" s="31" t="s">
        <v>35</v>
      </c>
      <c r="I37" s="26">
        <v>10000</v>
      </c>
      <c r="J37" s="26">
        <v>0</v>
      </c>
      <c r="K37" s="26">
        <v>0</v>
      </c>
      <c r="L37" s="26">
        <f t="shared" si="1"/>
        <v>10000</v>
      </c>
      <c r="M37" s="26">
        <f t="shared" si="2"/>
        <v>12500</v>
      </c>
      <c r="N37" s="26">
        <f t="shared" ref="N37:N40" si="11">L37/2</f>
        <v>5000</v>
      </c>
      <c r="O37" s="28"/>
      <c r="P37" s="49"/>
    </row>
    <row r="38" spans="1:16" ht="35.1" customHeight="1" x14ac:dyDescent="0.2">
      <c r="A38" s="21"/>
      <c r="B38" s="22"/>
      <c r="C38" s="22"/>
      <c r="D38" s="22"/>
      <c r="E38" s="22"/>
      <c r="F38" s="22"/>
      <c r="G38" s="24"/>
      <c r="H38" s="31" t="s">
        <v>36</v>
      </c>
      <c r="I38" s="26">
        <v>56400</v>
      </c>
      <c r="J38" s="26">
        <v>0</v>
      </c>
      <c r="K38" s="26">
        <v>0</v>
      </c>
      <c r="L38" s="26">
        <f t="shared" si="1"/>
        <v>56400</v>
      </c>
      <c r="M38" s="26">
        <f t="shared" si="2"/>
        <v>70500</v>
      </c>
      <c r="N38" s="26">
        <f t="shared" si="11"/>
        <v>28200</v>
      </c>
      <c r="O38" s="28"/>
      <c r="P38" s="49"/>
    </row>
    <row r="39" spans="1:16" ht="35.1" customHeight="1" x14ac:dyDescent="0.2">
      <c r="A39" s="21"/>
      <c r="B39" s="22"/>
      <c r="C39" s="22"/>
      <c r="D39" s="22"/>
      <c r="E39" s="22"/>
      <c r="F39" s="22"/>
      <c r="G39" s="24"/>
      <c r="H39" s="31" t="s">
        <v>37</v>
      </c>
      <c r="I39" s="26">
        <v>10600</v>
      </c>
      <c r="J39" s="26">
        <v>0</v>
      </c>
      <c r="K39" s="26">
        <v>0</v>
      </c>
      <c r="L39" s="26">
        <f t="shared" si="1"/>
        <v>10600</v>
      </c>
      <c r="M39" s="26">
        <f t="shared" si="2"/>
        <v>13250</v>
      </c>
      <c r="N39" s="26">
        <f t="shared" si="11"/>
        <v>5300</v>
      </c>
      <c r="O39" s="28"/>
      <c r="P39" s="49"/>
    </row>
    <row r="40" spans="1:16" ht="35.1" customHeight="1" x14ac:dyDescent="0.2">
      <c r="A40" s="54"/>
      <c r="B40" s="55"/>
      <c r="C40" s="55"/>
      <c r="D40" s="55"/>
      <c r="E40" s="55"/>
      <c r="F40" s="55"/>
      <c r="G40" s="56"/>
      <c r="H40" s="25" t="s">
        <v>393</v>
      </c>
      <c r="I40" s="27">
        <v>11300</v>
      </c>
      <c r="J40" s="27">
        <v>0</v>
      </c>
      <c r="K40" s="27">
        <v>0</v>
      </c>
      <c r="L40" s="26">
        <f t="shared" si="1"/>
        <v>11300</v>
      </c>
      <c r="M40" s="26">
        <f t="shared" si="2"/>
        <v>14125</v>
      </c>
      <c r="N40" s="26">
        <f t="shared" si="11"/>
        <v>5650</v>
      </c>
      <c r="O40" s="57"/>
      <c r="P40" s="29"/>
    </row>
    <row r="41" spans="1:16" s="52" customFormat="1" ht="36" x14ac:dyDescent="0.2">
      <c r="A41" s="41" t="s">
        <v>445</v>
      </c>
      <c r="B41" s="42" t="s">
        <v>168</v>
      </c>
      <c r="C41" s="42" t="s">
        <v>10</v>
      </c>
      <c r="D41" s="42" t="s">
        <v>11</v>
      </c>
      <c r="E41" s="43" t="s">
        <v>580</v>
      </c>
      <c r="F41" s="42" t="s">
        <v>12</v>
      </c>
      <c r="G41" s="44">
        <v>3222141</v>
      </c>
      <c r="H41" s="45" t="s">
        <v>376</v>
      </c>
      <c r="I41" s="46">
        <f>SUM(I42:I55)</f>
        <v>46600</v>
      </c>
      <c r="J41" s="46">
        <f t="shared" ref="J41:N41" si="12">SUM(J42:J55)</f>
        <v>12360</v>
      </c>
      <c r="K41" s="46">
        <f t="shared" si="12"/>
        <v>0</v>
      </c>
      <c r="L41" s="46">
        <f t="shared" si="12"/>
        <v>58960</v>
      </c>
      <c r="M41" s="46">
        <f t="shared" si="12"/>
        <v>73700</v>
      </c>
      <c r="N41" s="46">
        <f t="shared" si="12"/>
        <v>58960</v>
      </c>
      <c r="O41" s="47" t="s">
        <v>248</v>
      </c>
      <c r="P41" s="48" t="s">
        <v>296</v>
      </c>
    </row>
    <row r="42" spans="1:16" ht="35.1" customHeight="1" x14ac:dyDescent="0.2">
      <c r="A42" s="21"/>
      <c r="B42" s="22"/>
      <c r="C42" s="22"/>
      <c r="D42" s="22"/>
      <c r="E42" s="22"/>
      <c r="F42" s="22"/>
      <c r="G42" s="24"/>
      <c r="H42" s="31" t="s">
        <v>442</v>
      </c>
      <c r="I42" s="26">
        <v>4000</v>
      </c>
      <c r="J42" s="26">
        <v>-2155</v>
      </c>
      <c r="K42" s="26">
        <v>0</v>
      </c>
      <c r="L42" s="26">
        <f t="shared" si="1"/>
        <v>1845</v>
      </c>
      <c r="M42" s="26">
        <f t="shared" si="2"/>
        <v>2306.25</v>
      </c>
      <c r="N42" s="26">
        <f>L42</f>
        <v>1845</v>
      </c>
      <c r="O42" s="28"/>
      <c r="P42" s="49"/>
    </row>
    <row r="43" spans="1:16" ht="35.1" customHeight="1" x14ac:dyDescent="0.2">
      <c r="A43" s="21"/>
      <c r="B43" s="22"/>
      <c r="C43" s="22"/>
      <c r="D43" s="22"/>
      <c r="E43" s="22"/>
      <c r="F43" s="22"/>
      <c r="G43" s="24"/>
      <c r="H43" s="31" t="s">
        <v>443</v>
      </c>
      <c r="I43" s="26">
        <v>0</v>
      </c>
      <c r="J43" s="26">
        <v>17820</v>
      </c>
      <c r="K43" s="26">
        <v>0</v>
      </c>
      <c r="L43" s="26">
        <f t="shared" si="1"/>
        <v>17820</v>
      </c>
      <c r="M43" s="26">
        <f t="shared" si="2"/>
        <v>22275</v>
      </c>
      <c r="N43" s="26">
        <f t="shared" ref="N43:N55" si="13">L43</f>
        <v>17820</v>
      </c>
      <c r="O43" s="28"/>
      <c r="P43" s="49"/>
    </row>
    <row r="44" spans="1:16" ht="35.1" customHeight="1" x14ac:dyDescent="0.2">
      <c r="A44" s="21"/>
      <c r="B44" s="22"/>
      <c r="C44" s="22"/>
      <c r="D44" s="22"/>
      <c r="E44" s="22"/>
      <c r="F44" s="22"/>
      <c r="G44" s="24"/>
      <c r="H44" s="31" t="s">
        <v>38</v>
      </c>
      <c r="I44" s="26">
        <v>700</v>
      </c>
      <c r="J44" s="26">
        <v>-700</v>
      </c>
      <c r="K44" s="26">
        <v>0</v>
      </c>
      <c r="L44" s="26">
        <f t="shared" si="1"/>
        <v>0</v>
      </c>
      <c r="M44" s="26">
        <f t="shared" si="2"/>
        <v>0</v>
      </c>
      <c r="N44" s="26">
        <f t="shared" si="13"/>
        <v>0</v>
      </c>
      <c r="O44" s="28"/>
      <c r="P44" s="49"/>
    </row>
    <row r="45" spans="1:16" ht="35.1" customHeight="1" x14ac:dyDescent="0.2">
      <c r="A45" s="21"/>
      <c r="B45" s="22"/>
      <c r="C45" s="22"/>
      <c r="D45" s="22"/>
      <c r="E45" s="22"/>
      <c r="F45" s="22"/>
      <c r="G45" s="24"/>
      <c r="H45" s="31" t="s">
        <v>39</v>
      </c>
      <c r="I45" s="26">
        <v>1300</v>
      </c>
      <c r="J45" s="26">
        <v>-1300</v>
      </c>
      <c r="K45" s="26">
        <v>0</v>
      </c>
      <c r="L45" s="26">
        <f t="shared" si="1"/>
        <v>0</v>
      </c>
      <c r="M45" s="26">
        <f t="shared" si="2"/>
        <v>0</v>
      </c>
      <c r="N45" s="26">
        <f t="shared" si="13"/>
        <v>0</v>
      </c>
      <c r="O45" s="28"/>
      <c r="P45" s="49"/>
    </row>
    <row r="46" spans="1:16" ht="35.1" customHeight="1" x14ac:dyDescent="0.2">
      <c r="A46" s="21"/>
      <c r="B46" s="22"/>
      <c r="C46" s="22"/>
      <c r="D46" s="22"/>
      <c r="E46" s="22"/>
      <c r="F46" s="22"/>
      <c r="G46" s="24"/>
      <c r="H46" s="31" t="s">
        <v>40</v>
      </c>
      <c r="I46" s="26">
        <v>6600</v>
      </c>
      <c r="J46" s="26">
        <v>-6600</v>
      </c>
      <c r="K46" s="26">
        <v>0</v>
      </c>
      <c r="L46" s="26">
        <f t="shared" si="1"/>
        <v>0</v>
      </c>
      <c r="M46" s="26">
        <f t="shared" si="2"/>
        <v>0</v>
      </c>
      <c r="N46" s="26">
        <f t="shared" si="13"/>
        <v>0</v>
      </c>
      <c r="O46" s="28"/>
      <c r="P46" s="49"/>
    </row>
    <row r="47" spans="1:16" ht="35.1" customHeight="1" x14ac:dyDescent="0.2">
      <c r="A47" s="21"/>
      <c r="B47" s="22"/>
      <c r="C47" s="22"/>
      <c r="D47" s="22"/>
      <c r="E47" s="22"/>
      <c r="F47" s="22"/>
      <c r="G47" s="24"/>
      <c r="H47" s="31" t="s">
        <v>41</v>
      </c>
      <c r="I47" s="26">
        <v>4000</v>
      </c>
      <c r="J47" s="26">
        <v>1150</v>
      </c>
      <c r="K47" s="26">
        <v>0</v>
      </c>
      <c r="L47" s="26">
        <f t="shared" si="1"/>
        <v>5150</v>
      </c>
      <c r="M47" s="26">
        <f t="shared" si="2"/>
        <v>6437.5</v>
      </c>
      <c r="N47" s="26">
        <f t="shared" si="13"/>
        <v>5150</v>
      </c>
      <c r="O47" s="28"/>
      <c r="P47" s="49"/>
    </row>
    <row r="48" spans="1:16" ht="35.1" customHeight="1" x14ac:dyDescent="0.2">
      <c r="A48" s="21"/>
      <c r="B48" s="22"/>
      <c r="C48" s="22"/>
      <c r="D48" s="22"/>
      <c r="E48" s="22"/>
      <c r="F48" s="22"/>
      <c r="G48" s="24"/>
      <c r="H48" s="31" t="s">
        <v>42</v>
      </c>
      <c r="I48" s="26">
        <v>700</v>
      </c>
      <c r="J48" s="26">
        <v>-700</v>
      </c>
      <c r="K48" s="26">
        <v>0</v>
      </c>
      <c r="L48" s="26">
        <f t="shared" si="1"/>
        <v>0</v>
      </c>
      <c r="M48" s="26">
        <f t="shared" si="2"/>
        <v>0</v>
      </c>
      <c r="N48" s="26">
        <f t="shared" si="13"/>
        <v>0</v>
      </c>
      <c r="O48" s="28"/>
      <c r="P48" s="49"/>
    </row>
    <row r="49" spans="1:16" ht="35.1" customHeight="1" x14ac:dyDescent="0.2">
      <c r="A49" s="21"/>
      <c r="B49" s="22"/>
      <c r="C49" s="22"/>
      <c r="D49" s="22"/>
      <c r="E49" s="22"/>
      <c r="F49" s="22"/>
      <c r="G49" s="24"/>
      <c r="H49" s="31" t="s">
        <v>43</v>
      </c>
      <c r="I49" s="26">
        <v>3300</v>
      </c>
      <c r="J49" s="26">
        <v>-3300</v>
      </c>
      <c r="K49" s="26">
        <v>0</v>
      </c>
      <c r="L49" s="26">
        <f t="shared" si="1"/>
        <v>0</v>
      </c>
      <c r="M49" s="26">
        <f t="shared" si="2"/>
        <v>0</v>
      </c>
      <c r="N49" s="26">
        <f t="shared" si="13"/>
        <v>0</v>
      </c>
      <c r="O49" s="28"/>
      <c r="P49" s="49"/>
    </row>
    <row r="50" spans="1:16" ht="35.1" customHeight="1" x14ac:dyDescent="0.2">
      <c r="A50" s="21"/>
      <c r="B50" s="22"/>
      <c r="C50" s="22"/>
      <c r="D50" s="22"/>
      <c r="E50" s="22"/>
      <c r="F50" s="22"/>
      <c r="G50" s="24"/>
      <c r="H50" s="31" t="s">
        <v>44</v>
      </c>
      <c r="I50" s="26">
        <v>2700</v>
      </c>
      <c r="J50" s="26">
        <v>-2700</v>
      </c>
      <c r="K50" s="26">
        <v>0</v>
      </c>
      <c r="L50" s="26">
        <f t="shared" si="1"/>
        <v>0</v>
      </c>
      <c r="M50" s="26">
        <f t="shared" si="2"/>
        <v>0</v>
      </c>
      <c r="N50" s="26">
        <f t="shared" si="13"/>
        <v>0</v>
      </c>
      <c r="O50" s="28"/>
      <c r="P50" s="49"/>
    </row>
    <row r="51" spans="1:16" ht="35.1" customHeight="1" x14ac:dyDescent="0.2">
      <c r="A51" s="21"/>
      <c r="B51" s="22"/>
      <c r="C51" s="22"/>
      <c r="D51" s="22"/>
      <c r="E51" s="22"/>
      <c r="F51" s="22"/>
      <c r="G51" s="24"/>
      <c r="H51" s="31" t="s">
        <v>444</v>
      </c>
      <c r="I51" s="26">
        <v>0</v>
      </c>
      <c r="J51" s="26">
        <v>5080</v>
      </c>
      <c r="K51" s="26">
        <v>0</v>
      </c>
      <c r="L51" s="26">
        <f t="shared" si="1"/>
        <v>5080</v>
      </c>
      <c r="M51" s="26">
        <f t="shared" si="2"/>
        <v>6350</v>
      </c>
      <c r="N51" s="26">
        <f t="shared" si="13"/>
        <v>5080</v>
      </c>
      <c r="O51" s="28"/>
      <c r="P51" s="49"/>
    </row>
    <row r="52" spans="1:16" ht="35.1" customHeight="1" x14ac:dyDescent="0.2">
      <c r="A52" s="21"/>
      <c r="B52" s="22"/>
      <c r="C52" s="22"/>
      <c r="D52" s="22"/>
      <c r="E52" s="22"/>
      <c r="F52" s="22"/>
      <c r="G52" s="24"/>
      <c r="H52" s="31" t="s">
        <v>483</v>
      </c>
      <c r="I52" s="26">
        <v>10600</v>
      </c>
      <c r="J52" s="26">
        <v>-3895</v>
      </c>
      <c r="K52" s="26">
        <v>0</v>
      </c>
      <c r="L52" s="26">
        <f t="shared" si="1"/>
        <v>6705</v>
      </c>
      <c r="M52" s="26">
        <f t="shared" si="2"/>
        <v>8381.25</v>
      </c>
      <c r="N52" s="26">
        <f t="shared" si="13"/>
        <v>6705</v>
      </c>
      <c r="O52" s="28"/>
      <c r="P52" s="49"/>
    </row>
    <row r="53" spans="1:16" ht="35.1" customHeight="1" x14ac:dyDescent="0.2">
      <c r="A53" s="21"/>
      <c r="B53" s="22"/>
      <c r="C53" s="22"/>
      <c r="D53" s="22"/>
      <c r="E53" s="22"/>
      <c r="F53" s="22"/>
      <c r="G53" s="24"/>
      <c r="H53" s="31" t="s">
        <v>265</v>
      </c>
      <c r="I53" s="26">
        <v>7300</v>
      </c>
      <c r="J53" s="26">
        <v>4490</v>
      </c>
      <c r="K53" s="26">
        <v>0</v>
      </c>
      <c r="L53" s="26">
        <f t="shared" si="1"/>
        <v>11790</v>
      </c>
      <c r="M53" s="26">
        <f t="shared" si="2"/>
        <v>14737.5</v>
      </c>
      <c r="N53" s="26">
        <f t="shared" si="13"/>
        <v>11790</v>
      </c>
      <c r="O53" s="28"/>
      <c r="P53" s="49"/>
    </row>
    <row r="54" spans="1:16" ht="35.1" customHeight="1" x14ac:dyDescent="0.2">
      <c r="A54" s="21"/>
      <c r="B54" s="22"/>
      <c r="C54" s="22"/>
      <c r="D54" s="22"/>
      <c r="E54" s="22"/>
      <c r="F54" s="22"/>
      <c r="G54" s="24"/>
      <c r="H54" s="31" t="s">
        <v>158</v>
      </c>
      <c r="I54" s="26">
        <v>2700</v>
      </c>
      <c r="J54" s="26">
        <v>820</v>
      </c>
      <c r="K54" s="26">
        <v>0</v>
      </c>
      <c r="L54" s="26">
        <f t="shared" si="1"/>
        <v>3520</v>
      </c>
      <c r="M54" s="26">
        <f t="shared" si="2"/>
        <v>4400</v>
      </c>
      <c r="N54" s="26">
        <f t="shared" si="13"/>
        <v>3520</v>
      </c>
      <c r="O54" s="28"/>
      <c r="P54" s="49"/>
    </row>
    <row r="55" spans="1:16" ht="35.1" customHeight="1" x14ac:dyDescent="0.2">
      <c r="A55" s="21"/>
      <c r="B55" s="22"/>
      <c r="C55" s="22"/>
      <c r="D55" s="22"/>
      <c r="E55" s="22"/>
      <c r="F55" s="22"/>
      <c r="G55" s="24"/>
      <c r="H55" s="31" t="s">
        <v>226</v>
      </c>
      <c r="I55" s="26">
        <v>2700</v>
      </c>
      <c r="J55" s="26">
        <v>4350</v>
      </c>
      <c r="K55" s="26">
        <v>0</v>
      </c>
      <c r="L55" s="26">
        <f t="shared" si="1"/>
        <v>7050</v>
      </c>
      <c r="M55" s="26">
        <f t="shared" si="2"/>
        <v>8812.5</v>
      </c>
      <c r="N55" s="26">
        <f t="shared" si="13"/>
        <v>7050</v>
      </c>
      <c r="O55" s="28"/>
      <c r="P55" s="49"/>
    </row>
    <row r="56" spans="1:16" ht="35.1" customHeight="1" x14ac:dyDescent="0.2">
      <c r="A56" s="41" t="s">
        <v>537</v>
      </c>
      <c r="B56" s="42" t="s">
        <v>169</v>
      </c>
      <c r="C56" s="42" t="s">
        <v>9</v>
      </c>
      <c r="D56" s="42"/>
      <c r="E56" s="42"/>
      <c r="F56" s="42"/>
      <c r="G56" s="44">
        <v>3222104</v>
      </c>
      <c r="H56" s="45" t="s">
        <v>254</v>
      </c>
      <c r="I56" s="46">
        <f>SUM(I57:I58)</f>
        <v>22600</v>
      </c>
      <c r="J56" s="46">
        <f t="shared" ref="J56:N56" si="14">SUM(J57:J58)</f>
        <v>0</v>
      </c>
      <c r="K56" s="46">
        <f t="shared" si="14"/>
        <v>3900</v>
      </c>
      <c r="L56" s="46">
        <f t="shared" si="14"/>
        <v>26500</v>
      </c>
      <c r="M56" s="46">
        <f t="shared" si="14"/>
        <v>33125</v>
      </c>
      <c r="N56" s="46">
        <f t="shared" si="14"/>
        <v>33125</v>
      </c>
      <c r="O56" s="47" t="s">
        <v>248</v>
      </c>
      <c r="P56" s="51"/>
    </row>
    <row r="57" spans="1:16" ht="35.1" customHeight="1" x14ac:dyDescent="0.2">
      <c r="A57" s="54"/>
      <c r="B57" s="55"/>
      <c r="C57" s="55"/>
      <c r="D57" s="55"/>
      <c r="E57" s="55"/>
      <c r="F57" s="55"/>
      <c r="G57" s="56"/>
      <c r="H57" s="25" t="s">
        <v>210</v>
      </c>
      <c r="I57" s="27">
        <v>17300</v>
      </c>
      <c r="J57" s="27">
        <v>0</v>
      </c>
      <c r="K57" s="27">
        <v>4800</v>
      </c>
      <c r="L57" s="27">
        <f t="shared" si="1"/>
        <v>22100</v>
      </c>
      <c r="M57" s="26">
        <f t="shared" si="2"/>
        <v>27625</v>
      </c>
      <c r="N57" s="27">
        <f>L57*1.25</f>
        <v>27625</v>
      </c>
      <c r="O57" s="57"/>
      <c r="P57" s="29"/>
    </row>
    <row r="58" spans="1:16" ht="35.1" customHeight="1" x14ac:dyDescent="0.2">
      <c r="A58" s="21"/>
      <c r="B58" s="22"/>
      <c r="C58" s="22"/>
      <c r="D58" s="22"/>
      <c r="E58" s="22"/>
      <c r="F58" s="22"/>
      <c r="G58" s="24"/>
      <c r="H58" s="31" t="s">
        <v>211</v>
      </c>
      <c r="I58" s="27">
        <v>5300</v>
      </c>
      <c r="J58" s="27">
        <v>0</v>
      </c>
      <c r="K58" s="27">
        <v>-900</v>
      </c>
      <c r="L58" s="27">
        <f t="shared" si="1"/>
        <v>4400</v>
      </c>
      <c r="M58" s="26">
        <f t="shared" si="2"/>
        <v>5500</v>
      </c>
      <c r="N58" s="27">
        <f>L58*1.25</f>
        <v>5500</v>
      </c>
      <c r="O58" s="57"/>
      <c r="P58" s="49"/>
    </row>
    <row r="59" spans="1:16" ht="36" x14ac:dyDescent="0.2">
      <c r="A59" s="41" t="s">
        <v>449</v>
      </c>
      <c r="B59" s="42" t="s">
        <v>170</v>
      </c>
      <c r="C59" s="42" t="s">
        <v>10</v>
      </c>
      <c r="D59" s="42" t="s">
        <v>11</v>
      </c>
      <c r="E59" s="43" t="s">
        <v>579</v>
      </c>
      <c r="F59" s="42" t="s">
        <v>12</v>
      </c>
      <c r="G59" s="44">
        <v>3222105</v>
      </c>
      <c r="H59" s="45" t="s">
        <v>45</v>
      </c>
      <c r="I59" s="46">
        <f>SUM(I60:I72)</f>
        <v>63500</v>
      </c>
      <c r="J59" s="46">
        <f t="shared" ref="J59:N59" si="15">SUM(J60:J72)</f>
        <v>78500</v>
      </c>
      <c r="K59" s="46">
        <f t="shared" si="15"/>
        <v>-2300</v>
      </c>
      <c r="L59" s="46">
        <f t="shared" si="15"/>
        <v>139700</v>
      </c>
      <c r="M59" s="46">
        <f t="shared" si="15"/>
        <v>174625</v>
      </c>
      <c r="N59" s="46">
        <f t="shared" si="15"/>
        <v>174625</v>
      </c>
      <c r="O59" s="47" t="s">
        <v>248</v>
      </c>
      <c r="P59" s="48" t="s">
        <v>296</v>
      </c>
    </row>
    <row r="60" spans="1:16" ht="33.75" customHeight="1" x14ac:dyDescent="0.2">
      <c r="A60" s="21"/>
      <c r="B60" s="55"/>
      <c r="C60" s="22"/>
      <c r="D60" s="22"/>
      <c r="E60" s="22"/>
      <c r="F60" s="22"/>
      <c r="G60" s="24"/>
      <c r="H60" s="31" t="s">
        <v>46</v>
      </c>
      <c r="I60" s="26">
        <v>8600</v>
      </c>
      <c r="J60" s="26">
        <v>-1150</v>
      </c>
      <c r="K60" s="26">
        <v>0</v>
      </c>
      <c r="L60" s="26">
        <f t="shared" si="1"/>
        <v>7450</v>
      </c>
      <c r="M60" s="26">
        <f t="shared" si="2"/>
        <v>9312.5</v>
      </c>
      <c r="N60" s="26">
        <f>L60*1.25</f>
        <v>9312.5</v>
      </c>
      <c r="O60" s="28"/>
      <c r="P60" s="49"/>
    </row>
    <row r="61" spans="1:16" ht="35.1" customHeight="1" x14ac:dyDescent="0.2">
      <c r="A61" s="21"/>
      <c r="B61" s="22"/>
      <c r="C61" s="22"/>
      <c r="D61" s="22"/>
      <c r="E61" s="22"/>
      <c r="F61" s="22"/>
      <c r="G61" s="24"/>
      <c r="H61" s="31" t="s">
        <v>47</v>
      </c>
      <c r="I61" s="26">
        <v>7300</v>
      </c>
      <c r="J61" s="26">
        <v>10150</v>
      </c>
      <c r="K61" s="26">
        <v>0</v>
      </c>
      <c r="L61" s="26">
        <f t="shared" si="1"/>
        <v>17450</v>
      </c>
      <c r="M61" s="26">
        <f t="shared" si="2"/>
        <v>21812.5</v>
      </c>
      <c r="N61" s="26">
        <f t="shared" ref="N61:N72" si="16">L61*1.25</f>
        <v>21812.5</v>
      </c>
      <c r="O61" s="28"/>
      <c r="P61" s="49"/>
    </row>
    <row r="62" spans="1:16" ht="35.1" customHeight="1" x14ac:dyDescent="0.2">
      <c r="A62" s="21"/>
      <c r="B62" s="22"/>
      <c r="C62" s="22"/>
      <c r="D62" s="22"/>
      <c r="E62" s="22"/>
      <c r="F62" s="22"/>
      <c r="G62" s="24"/>
      <c r="H62" s="31" t="s">
        <v>48</v>
      </c>
      <c r="I62" s="26">
        <v>2000</v>
      </c>
      <c r="J62" s="26">
        <v>550</v>
      </c>
      <c r="K62" s="26">
        <v>0</v>
      </c>
      <c r="L62" s="26">
        <f t="shared" si="1"/>
        <v>2550</v>
      </c>
      <c r="M62" s="26">
        <f t="shared" si="2"/>
        <v>3187.5</v>
      </c>
      <c r="N62" s="26">
        <f t="shared" si="16"/>
        <v>3187.5</v>
      </c>
      <c r="O62" s="28"/>
      <c r="P62" s="49"/>
    </row>
    <row r="63" spans="1:16" ht="35.1" customHeight="1" x14ac:dyDescent="0.2">
      <c r="A63" s="21"/>
      <c r="B63" s="22"/>
      <c r="C63" s="22"/>
      <c r="D63" s="22"/>
      <c r="E63" s="22"/>
      <c r="F63" s="22"/>
      <c r="G63" s="24"/>
      <c r="H63" s="31" t="s">
        <v>49</v>
      </c>
      <c r="I63" s="26">
        <v>2700</v>
      </c>
      <c r="J63" s="26">
        <v>1450</v>
      </c>
      <c r="K63" s="26">
        <v>250</v>
      </c>
      <c r="L63" s="26">
        <f t="shared" si="1"/>
        <v>4400</v>
      </c>
      <c r="M63" s="26">
        <f t="shared" si="2"/>
        <v>5500</v>
      </c>
      <c r="N63" s="26">
        <f t="shared" si="16"/>
        <v>5500</v>
      </c>
      <c r="O63" s="28"/>
      <c r="P63" s="49"/>
    </row>
    <row r="64" spans="1:16" ht="35.1" customHeight="1" x14ac:dyDescent="0.2">
      <c r="A64" s="21"/>
      <c r="B64" s="22"/>
      <c r="C64" s="22"/>
      <c r="D64" s="22"/>
      <c r="E64" s="22"/>
      <c r="F64" s="22"/>
      <c r="G64" s="24"/>
      <c r="H64" s="31" t="s">
        <v>50</v>
      </c>
      <c r="I64" s="26">
        <v>4600</v>
      </c>
      <c r="J64" s="26">
        <v>15850</v>
      </c>
      <c r="K64" s="26">
        <v>-950</v>
      </c>
      <c r="L64" s="26">
        <f t="shared" si="1"/>
        <v>19500</v>
      </c>
      <c r="M64" s="26">
        <f t="shared" si="2"/>
        <v>24375</v>
      </c>
      <c r="N64" s="26">
        <f t="shared" si="16"/>
        <v>24375</v>
      </c>
      <c r="O64" s="28"/>
      <c r="P64" s="49"/>
    </row>
    <row r="65" spans="1:16" ht="35.1" customHeight="1" x14ac:dyDescent="0.2">
      <c r="A65" s="21"/>
      <c r="B65" s="22"/>
      <c r="C65" s="22"/>
      <c r="D65" s="22"/>
      <c r="E65" s="22"/>
      <c r="F65" s="22"/>
      <c r="G65" s="24"/>
      <c r="H65" s="31" t="s">
        <v>51</v>
      </c>
      <c r="I65" s="26">
        <v>4600</v>
      </c>
      <c r="J65" s="26">
        <v>4450</v>
      </c>
      <c r="K65" s="26">
        <v>0</v>
      </c>
      <c r="L65" s="26">
        <f t="shared" si="1"/>
        <v>9050</v>
      </c>
      <c r="M65" s="26">
        <f t="shared" si="2"/>
        <v>11312.5</v>
      </c>
      <c r="N65" s="26">
        <f t="shared" si="16"/>
        <v>11312.5</v>
      </c>
      <c r="O65" s="28"/>
      <c r="P65" s="49"/>
    </row>
    <row r="66" spans="1:16" ht="35.1" customHeight="1" x14ac:dyDescent="0.2">
      <c r="A66" s="21"/>
      <c r="B66" s="22"/>
      <c r="C66" s="22"/>
      <c r="D66" s="22"/>
      <c r="E66" s="22"/>
      <c r="F66" s="22"/>
      <c r="G66" s="24"/>
      <c r="H66" s="31" t="s">
        <v>52</v>
      </c>
      <c r="I66" s="26">
        <v>4600</v>
      </c>
      <c r="J66" s="26">
        <v>7200</v>
      </c>
      <c r="K66" s="26">
        <v>900</v>
      </c>
      <c r="L66" s="26">
        <f t="shared" si="1"/>
        <v>12700</v>
      </c>
      <c r="M66" s="26">
        <f t="shared" si="2"/>
        <v>15875</v>
      </c>
      <c r="N66" s="26">
        <f t="shared" si="16"/>
        <v>15875</v>
      </c>
      <c r="O66" s="28"/>
      <c r="P66" s="49"/>
    </row>
    <row r="67" spans="1:16" ht="35.1" customHeight="1" x14ac:dyDescent="0.2">
      <c r="A67" s="21"/>
      <c r="B67" s="22"/>
      <c r="C67" s="22"/>
      <c r="D67" s="22"/>
      <c r="E67" s="22"/>
      <c r="F67" s="22"/>
      <c r="G67" s="24"/>
      <c r="H67" s="31" t="s">
        <v>53</v>
      </c>
      <c r="I67" s="26">
        <v>6600</v>
      </c>
      <c r="J67" s="26">
        <v>2300</v>
      </c>
      <c r="K67" s="26">
        <v>0</v>
      </c>
      <c r="L67" s="26">
        <f t="shared" si="1"/>
        <v>8900</v>
      </c>
      <c r="M67" s="26">
        <f t="shared" si="2"/>
        <v>11125</v>
      </c>
      <c r="N67" s="26">
        <f t="shared" si="16"/>
        <v>11125</v>
      </c>
      <c r="O67" s="28"/>
      <c r="P67" s="49"/>
    </row>
    <row r="68" spans="1:16" ht="35.1" customHeight="1" x14ac:dyDescent="0.2">
      <c r="A68" s="21"/>
      <c r="B68" s="22"/>
      <c r="C68" s="22"/>
      <c r="D68" s="22"/>
      <c r="E68" s="22"/>
      <c r="F68" s="22"/>
      <c r="G68" s="24"/>
      <c r="H68" s="31" t="s">
        <v>54</v>
      </c>
      <c r="I68" s="26">
        <v>4000</v>
      </c>
      <c r="J68" s="26">
        <v>550</v>
      </c>
      <c r="K68" s="26">
        <v>0</v>
      </c>
      <c r="L68" s="26">
        <f t="shared" si="1"/>
        <v>4550</v>
      </c>
      <c r="M68" s="26">
        <f t="shared" si="2"/>
        <v>5687.5</v>
      </c>
      <c r="N68" s="26">
        <f t="shared" si="16"/>
        <v>5687.5</v>
      </c>
      <c r="O68" s="28"/>
      <c r="P68" s="49"/>
    </row>
    <row r="69" spans="1:16" ht="35.1" customHeight="1" x14ac:dyDescent="0.2">
      <c r="A69" s="21"/>
      <c r="B69" s="22"/>
      <c r="C69" s="22"/>
      <c r="D69" s="22"/>
      <c r="E69" s="22"/>
      <c r="F69" s="22"/>
      <c r="G69" s="24"/>
      <c r="H69" s="31" t="s">
        <v>171</v>
      </c>
      <c r="I69" s="26">
        <v>13900</v>
      </c>
      <c r="J69" s="26">
        <v>17850</v>
      </c>
      <c r="K69" s="26">
        <v>0</v>
      </c>
      <c r="L69" s="26">
        <f t="shared" si="1"/>
        <v>31750</v>
      </c>
      <c r="M69" s="26">
        <f t="shared" si="2"/>
        <v>39687.5</v>
      </c>
      <c r="N69" s="26">
        <f t="shared" si="16"/>
        <v>39687.5</v>
      </c>
      <c r="O69" s="28"/>
      <c r="P69" s="49"/>
    </row>
    <row r="70" spans="1:16" ht="35.1" customHeight="1" x14ac:dyDescent="0.2">
      <c r="A70" s="21"/>
      <c r="B70" s="22"/>
      <c r="C70" s="22"/>
      <c r="D70" s="22"/>
      <c r="E70" s="22"/>
      <c r="F70" s="22"/>
      <c r="G70" s="24"/>
      <c r="H70" s="31" t="s">
        <v>198</v>
      </c>
      <c r="I70" s="26">
        <v>4600</v>
      </c>
      <c r="J70" s="26">
        <v>10500</v>
      </c>
      <c r="K70" s="26">
        <v>0</v>
      </c>
      <c r="L70" s="26">
        <f t="shared" ref="L70:L133" si="17">I70+J70+K70</f>
        <v>15100</v>
      </c>
      <c r="M70" s="26">
        <f t="shared" ref="M70:M133" si="18">L70*1.25</f>
        <v>18875</v>
      </c>
      <c r="N70" s="26">
        <f t="shared" si="16"/>
        <v>18875</v>
      </c>
      <c r="O70" s="28"/>
      <c r="P70" s="49"/>
    </row>
    <row r="71" spans="1:16" ht="35.1" customHeight="1" x14ac:dyDescent="0.2">
      <c r="A71" s="21"/>
      <c r="B71" s="22"/>
      <c r="C71" s="22"/>
      <c r="D71" s="22"/>
      <c r="E71" s="22"/>
      <c r="F71" s="22"/>
      <c r="G71" s="24"/>
      <c r="H71" s="31" t="s">
        <v>447</v>
      </c>
      <c r="I71" s="26">
        <v>0</v>
      </c>
      <c r="J71" s="26">
        <v>1200</v>
      </c>
      <c r="K71" s="26">
        <v>0</v>
      </c>
      <c r="L71" s="26">
        <f t="shared" si="17"/>
        <v>1200</v>
      </c>
      <c r="M71" s="26">
        <f t="shared" si="18"/>
        <v>1500</v>
      </c>
      <c r="N71" s="26">
        <f t="shared" si="16"/>
        <v>1500</v>
      </c>
      <c r="O71" s="28"/>
      <c r="P71" s="49"/>
    </row>
    <row r="72" spans="1:16" ht="35.1" customHeight="1" x14ac:dyDescent="0.2">
      <c r="A72" s="21"/>
      <c r="B72" s="22"/>
      <c r="C72" s="22"/>
      <c r="D72" s="22"/>
      <c r="E72" s="22"/>
      <c r="F72" s="22"/>
      <c r="G72" s="24"/>
      <c r="H72" s="31" t="s">
        <v>448</v>
      </c>
      <c r="I72" s="26">
        <v>0</v>
      </c>
      <c r="J72" s="26">
        <v>7600</v>
      </c>
      <c r="K72" s="26">
        <v>-2500</v>
      </c>
      <c r="L72" s="26">
        <f t="shared" si="17"/>
        <v>5100</v>
      </c>
      <c r="M72" s="26">
        <f t="shared" si="18"/>
        <v>6375</v>
      </c>
      <c r="N72" s="26">
        <f t="shared" si="16"/>
        <v>6375</v>
      </c>
      <c r="O72" s="28"/>
      <c r="P72" s="49"/>
    </row>
    <row r="73" spans="1:16" ht="36" x14ac:dyDescent="0.2">
      <c r="A73" s="41"/>
      <c r="B73" s="42" t="s">
        <v>169</v>
      </c>
      <c r="C73" s="42" t="s">
        <v>10</v>
      </c>
      <c r="D73" s="42" t="s">
        <v>11</v>
      </c>
      <c r="E73" s="43" t="s">
        <v>578</v>
      </c>
      <c r="F73" s="42" t="s">
        <v>12</v>
      </c>
      <c r="G73" s="44">
        <v>3222105</v>
      </c>
      <c r="H73" s="45" t="s">
        <v>55</v>
      </c>
      <c r="I73" s="46">
        <f>SUM(I74:I84)</f>
        <v>66100</v>
      </c>
      <c r="J73" s="46">
        <f t="shared" ref="J73:N73" si="19">SUM(J74:J84)</f>
        <v>0</v>
      </c>
      <c r="K73" s="46">
        <f t="shared" si="19"/>
        <v>-24700</v>
      </c>
      <c r="L73" s="46">
        <f t="shared" si="19"/>
        <v>41400</v>
      </c>
      <c r="M73" s="46">
        <f t="shared" si="19"/>
        <v>51750</v>
      </c>
      <c r="N73" s="46">
        <f t="shared" si="19"/>
        <v>51750</v>
      </c>
      <c r="O73" s="47" t="s">
        <v>248</v>
      </c>
      <c r="P73" s="51" t="s">
        <v>296</v>
      </c>
    </row>
    <row r="74" spans="1:16" ht="35.1" customHeight="1" x14ac:dyDescent="0.2">
      <c r="A74" s="21"/>
      <c r="B74" s="22"/>
      <c r="C74" s="22"/>
      <c r="D74" s="22"/>
      <c r="E74" s="22"/>
      <c r="F74" s="22"/>
      <c r="G74" s="24"/>
      <c r="H74" s="31" t="s">
        <v>56</v>
      </c>
      <c r="I74" s="26">
        <v>13900</v>
      </c>
      <c r="J74" s="26">
        <v>0</v>
      </c>
      <c r="K74" s="26">
        <v>-7300</v>
      </c>
      <c r="L74" s="26">
        <f t="shared" si="17"/>
        <v>6600</v>
      </c>
      <c r="M74" s="26">
        <f t="shared" si="18"/>
        <v>8250</v>
      </c>
      <c r="N74" s="26">
        <f>L74*1.25</f>
        <v>8250</v>
      </c>
      <c r="O74" s="28"/>
      <c r="P74" s="53"/>
    </row>
    <row r="75" spans="1:16" ht="35.1" customHeight="1" x14ac:dyDescent="0.2">
      <c r="A75" s="21"/>
      <c r="B75" s="22"/>
      <c r="C75" s="22"/>
      <c r="D75" s="22"/>
      <c r="E75" s="22"/>
      <c r="F75" s="22"/>
      <c r="G75" s="24"/>
      <c r="H75" s="31" t="s">
        <v>57</v>
      </c>
      <c r="I75" s="26">
        <v>23200</v>
      </c>
      <c r="J75" s="26">
        <v>0</v>
      </c>
      <c r="K75" s="26">
        <v>-3200</v>
      </c>
      <c r="L75" s="26">
        <f t="shared" si="17"/>
        <v>20000</v>
      </c>
      <c r="M75" s="26">
        <f t="shared" si="18"/>
        <v>25000</v>
      </c>
      <c r="N75" s="26">
        <f t="shared" ref="N75:N84" si="20">L75*1.25</f>
        <v>25000</v>
      </c>
      <c r="O75" s="28"/>
      <c r="P75" s="53"/>
    </row>
    <row r="76" spans="1:16" ht="35.1" customHeight="1" x14ac:dyDescent="0.2">
      <c r="A76" s="21"/>
      <c r="B76" s="22"/>
      <c r="C76" s="22"/>
      <c r="D76" s="22"/>
      <c r="E76" s="22"/>
      <c r="F76" s="22"/>
      <c r="G76" s="24"/>
      <c r="H76" s="31" t="s">
        <v>58</v>
      </c>
      <c r="I76" s="26">
        <v>4600</v>
      </c>
      <c r="J76" s="26">
        <v>0</v>
      </c>
      <c r="K76" s="26">
        <v>-1600</v>
      </c>
      <c r="L76" s="26">
        <f t="shared" si="17"/>
        <v>3000</v>
      </c>
      <c r="M76" s="26">
        <f t="shared" si="18"/>
        <v>3750</v>
      </c>
      <c r="N76" s="26">
        <f t="shared" si="20"/>
        <v>3750</v>
      </c>
      <c r="O76" s="28"/>
      <c r="P76" s="53"/>
    </row>
    <row r="77" spans="1:16" ht="35.1" customHeight="1" x14ac:dyDescent="0.2">
      <c r="A77" s="21"/>
      <c r="B77" s="22"/>
      <c r="C77" s="22"/>
      <c r="D77" s="22"/>
      <c r="E77" s="22"/>
      <c r="F77" s="22"/>
      <c r="G77" s="24"/>
      <c r="H77" s="58" t="s">
        <v>238</v>
      </c>
      <c r="I77" s="26">
        <v>2000</v>
      </c>
      <c r="J77" s="26">
        <v>0</v>
      </c>
      <c r="K77" s="26">
        <v>-500</v>
      </c>
      <c r="L77" s="26">
        <f t="shared" si="17"/>
        <v>1500</v>
      </c>
      <c r="M77" s="26">
        <f t="shared" si="18"/>
        <v>1875</v>
      </c>
      <c r="N77" s="26">
        <f t="shared" si="20"/>
        <v>1875</v>
      </c>
      <c r="O77" s="28"/>
      <c r="P77" s="49"/>
    </row>
    <row r="78" spans="1:16" ht="35.1" customHeight="1" x14ac:dyDescent="0.2">
      <c r="A78" s="21"/>
      <c r="B78" s="22"/>
      <c r="C78" s="22"/>
      <c r="D78" s="22"/>
      <c r="E78" s="22"/>
      <c r="F78" s="22"/>
      <c r="G78" s="24"/>
      <c r="H78" s="31" t="s">
        <v>59</v>
      </c>
      <c r="I78" s="26">
        <v>4600</v>
      </c>
      <c r="J78" s="26">
        <v>0</v>
      </c>
      <c r="K78" s="26">
        <v>-2000</v>
      </c>
      <c r="L78" s="26">
        <f t="shared" si="17"/>
        <v>2600</v>
      </c>
      <c r="M78" s="26">
        <f t="shared" si="18"/>
        <v>3250</v>
      </c>
      <c r="N78" s="26">
        <f t="shared" si="20"/>
        <v>3250</v>
      </c>
      <c r="O78" s="28"/>
      <c r="P78" s="49"/>
    </row>
    <row r="79" spans="1:16" ht="35.1" customHeight="1" x14ac:dyDescent="0.2">
      <c r="A79" s="21"/>
      <c r="B79" s="22"/>
      <c r="C79" s="22"/>
      <c r="D79" s="22"/>
      <c r="E79" s="22"/>
      <c r="F79" s="22"/>
      <c r="G79" s="24"/>
      <c r="H79" s="31" t="s">
        <v>212</v>
      </c>
      <c r="I79" s="26">
        <v>4600</v>
      </c>
      <c r="J79" s="26">
        <v>0</v>
      </c>
      <c r="K79" s="26">
        <v>-2500</v>
      </c>
      <c r="L79" s="26">
        <f t="shared" si="17"/>
        <v>2100</v>
      </c>
      <c r="M79" s="26">
        <f t="shared" si="18"/>
        <v>2625</v>
      </c>
      <c r="N79" s="26">
        <f t="shared" si="20"/>
        <v>2625</v>
      </c>
      <c r="O79" s="28"/>
      <c r="P79" s="49"/>
    </row>
    <row r="80" spans="1:16" ht="35.1" customHeight="1" x14ac:dyDescent="0.2">
      <c r="A80" s="21"/>
      <c r="B80" s="22"/>
      <c r="C80" s="22"/>
      <c r="D80" s="22"/>
      <c r="E80" s="22"/>
      <c r="F80" s="22"/>
      <c r="G80" s="24"/>
      <c r="H80" s="31" t="s">
        <v>239</v>
      </c>
      <c r="I80" s="26">
        <v>6600</v>
      </c>
      <c r="J80" s="26">
        <v>0</v>
      </c>
      <c r="K80" s="26">
        <v>-4500</v>
      </c>
      <c r="L80" s="26">
        <f t="shared" si="17"/>
        <v>2100</v>
      </c>
      <c r="M80" s="26">
        <f t="shared" si="18"/>
        <v>2625</v>
      </c>
      <c r="N80" s="26">
        <f t="shared" si="20"/>
        <v>2625</v>
      </c>
      <c r="O80" s="28"/>
      <c r="P80" s="49"/>
    </row>
    <row r="81" spans="1:16" ht="35.1" customHeight="1" x14ac:dyDescent="0.2">
      <c r="A81" s="21"/>
      <c r="B81" s="22"/>
      <c r="C81" s="22"/>
      <c r="D81" s="22"/>
      <c r="E81" s="22"/>
      <c r="F81" s="22"/>
      <c r="G81" s="24"/>
      <c r="H81" s="25" t="s">
        <v>215</v>
      </c>
      <c r="I81" s="26">
        <v>1300</v>
      </c>
      <c r="J81" s="26">
        <v>0</v>
      </c>
      <c r="K81" s="26">
        <v>-300</v>
      </c>
      <c r="L81" s="26">
        <f t="shared" si="17"/>
        <v>1000</v>
      </c>
      <c r="M81" s="26">
        <f t="shared" si="18"/>
        <v>1250</v>
      </c>
      <c r="N81" s="26">
        <f t="shared" si="20"/>
        <v>1250</v>
      </c>
      <c r="O81" s="28"/>
      <c r="P81" s="49"/>
    </row>
    <row r="82" spans="1:16" ht="35.1" customHeight="1" x14ac:dyDescent="0.2">
      <c r="A82" s="21"/>
      <c r="B82" s="22"/>
      <c r="C82" s="22"/>
      <c r="D82" s="22"/>
      <c r="E82" s="22"/>
      <c r="F82" s="22"/>
      <c r="G82" s="24"/>
      <c r="H82" s="25" t="s">
        <v>240</v>
      </c>
      <c r="I82" s="26">
        <v>1300</v>
      </c>
      <c r="J82" s="26">
        <v>0</v>
      </c>
      <c r="K82" s="26">
        <v>-1300</v>
      </c>
      <c r="L82" s="26">
        <f t="shared" si="17"/>
        <v>0</v>
      </c>
      <c r="M82" s="26">
        <f t="shared" si="18"/>
        <v>0</v>
      </c>
      <c r="N82" s="26">
        <f t="shared" si="20"/>
        <v>0</v>
      </c>
      <c r="O82" s="28"/>
      <c r="P82" s="49"/>
    </row>
    <row r="83" spans="1:16" ht="35.1" customHeight="1" x14ac:dyDescent="0.2">
      <c r="A83" s="21"/>
      <c r="B83" s="22"/>
      <c r="C83" s="22"/>
      <c r="D83" s="22"/>
      <c r="E83" s="22"/>
      <c r="F83" s="22"/>
      <c r="G83" s="24"/>
      <c r="H83" s="25" t="s">
        <v>67</v>
      </c>
      <c r="I83" s="26">
        <v>1300</v>
      </c>
      <c r="J83" s="26">
        <v>0</v>
      </c>
      <c r="K83" s="26">
        <v>-300</v>
      </c>
      <c r="L83" s="26">
        <f t="shared" si="17"/>
        <v>1000</v>
      </c>
      <c r="M83" s="26">
        <f t="shared" si="18"/>
        <v>1250</v>
      </c>
      <c r="N83" s="26">
        <f t="shared" si="20"/>
        <v>1250</v>
      </c>
      <c r="O83" s="28"/>
      <c r="P83" s="49"/>
    </row>
    <row r="84" spans="1:16" ht="35.1" customHeight="1" x14ac:dyDescent="0.2">
      <c r="A84" s="21"/>
      <c r="B84" s="22"/>
      <c r="C84" s="22"/>
      <c r="D84" s="22"/>
      <c r="E84" s="22"/>
      <c r="F84" s="22"/>
      <c r="G84" s="24"/>
      <c r="H84" s="25" t="s">
        <v>332</v>
      </c>
      <c r="I84" s="26">
        <v>2700</v>
      </c>
      <c r="J84" s="26">
        <v>0</v>
      </c>
      <c r="K84" s="26">
        <v>-1200</v>
      </c>
      <c r="L84" s="26">
        <f t="shared" si="17"/>
        <v>1500</v>
      </c>
      <c r="M84" s="26">
        <f t="shared" si="18"/>
        <v>1875</v>
      </c>
      <c r="N84" s="26">
        <f t="shared" si="20"/>
        <v>1875</v>
      </c>
      <c r="O84" s="28"/>
      <c r="P84" s="49"/>
    </row>
    <row r="85" spans="1:16" ht="35.1" customHeight="1" x14ac:dyDescent="0.2">
      <c r="A85" s="41" t="s">
        <v>567</v>
      </c>
      <c r="B85" s="42" t="s">
        <v>251</v>
      </c>
      <c r="C85" s="42" t="s">
        <v>9</v>
      </c>
      <c r="D85" s="42"/>
      <c r="E85" s="43"/>
      <c r="F85" s="42" t="s">
        <v>12</v>
      </c>
      <c r="G85" s="44">
        <v>3222105</v>
      </c>
      <c r="H85" s="45" t="s">
        <v>253</v>
      </c>
      <c r="I85" s="46">
        <f>SUM(I86:I88)</f>
        <v>15900</v>
      </c>
      <c r="J85" s="46">
        <f t="shared" ref="J85:N85" si="21">SUM(J86:J88)</f>
        <v>10100</v>
      </c>
      <c r="K85" s="46">
        <f t="shared" si="21"/>
        <v>0</v>
      </c>
      <c r="L85" s="46">
        <f t="shared" si="21"/>
        <v>26000</v>
      </c>
      <c r="M85" s="46">
        <f t="shared" si="21"/>
        <v>32500</v>
      </c>
      <c r="N85" s="46">
        <f t="shared" si="21"/>
        <v>32500</v>
      </c>
      <c r="O85" s="47" t="s">
        <v>248</v>
      </c>
      <c r="P85" s="48"/>
    </row>
    <row r="86" spans="1:16" ht="35.1" customHeight="1" x14ac:dyDescent="0.2">
      <c r="A86" s="59"/>
      <c r="B86" s="55"/>
      <c r="C86" s="55"/>
      <c r="D86" s="55"/>
      <c r="E86" s="55"/>
      <c r="F86" s="55"/>
      <c r="G86" s="55"/>
      <c r="H86" s="25" t="s">
        <v>249</v>
      </c>
      <c r="I86" s="27">
        <v>4000</v>
      </c>
      <c r="J86" s="27">
        <v>1200</v>
      </c>
      <c r="K86" s="27">
        <v>-2200</v>
      </c>
      <c r="L86" s="27">
        <f t="shared" si="17"/>
        <v>3000</v>
      </c>
      <c r="M86" s="26">
        <f t="shared" si="18"/>
        <v>3750</v>
      </c>
      <c r="N86" s="26">
        <f>L86*1.25</f>
        <v>3750</v>
      </c>
      <c r="O86" s="57"/>
      <c r="P86" s="60"/>
    </row>
    <row r="87" spans="1:16" ht="35.1" customHeight="1" x14ac:dyDescent="0.2">
      <c r="A87" s="59"/>
      <c r="B87" s="55"/>
      <c r="C87" s="55"/>
      <c r="D87" s="55"/>
      <c r="E87" s="55"/>
      <c r="F87" s="55"/>
      <c r="G87" s="55"/>
      <c r="H87" s="25" t="s">
        <v>250</v>
      </c>
      <c r="I87" s="27">
        <v>4600</v>
      </c>
      <c r="J87" s="27">
        <v>4400</v>
      </c>
      <c r="K87" s="27">
        <v>2700</v>
      </c>
      <c r="L87" s="27">
        <f t="shared" si="17"/>
        <v>11700</v>
      </c>
      <c r="M87" s="26">
        <f t="shared" si="18"/>
        <v>14625</v>
      </c>
      <c r="N87" s="26">
        <f t="shared" ref="N87:N88" si="22">L87*1.25</f>
        <v>14625</v>
      </c>
      <c r="O87" s="28"/>
      <c r="P87" s="60"/>
    </row>
    <row r="88" spans="1:16" ht="35.1" customHeight="1" x14ac:dyDescent="0.2">
      <c r="A88" s="59"/>
      <c r="B88" s="55"/>
      <c r="C88" s="55"/>
      <c r="D88" s="55"/>
      <c r="E88" s="55"/>
      <c r="F88" s="55"/>
      <c r="G88" s="55"/>
      <c r="H88" s="25" t="s">
        <v>255</v>
      </c>
      <c r="I88" s="27">
        <v>7300</v>
      </c>
      <c r="J88" s="27">
        <v>4500</v>
      </c>
      <c r="K88" s="27">
        <v>-500</v>
      </c>
      <c r="L88" s="27">
        <f t="shared" si="17"/>
        <v>11300</v>
      </c>
      <c r="M88" s="26">
        <f t="shared" si="18"/>
        <v>14125</v>
      </c>
      <c r="N88" s="26">
        <f t="shared" si="22"/>
        <v>14125</v>
      </c>
      <c r="O88" s="28"/>
      <c r="P88" s="60"/>
    </row>
    <row r="89" spans="1:16" ht="35.1" customHeight="1" x14ac:dyDescent="0.2">
      <c r="A89" s="41" t="s">
        <v>424</v>
      </c>
      <c r="B89" s="42" t="s">
        <v>251</v>
      </c>
      <c r="C89" s="42" t="s">
        <v>9</v>
      </c>
      <c r="D89" s="42"/>
      <c r="E89" s="43"/>
      <c r="F89" s="42"/>
      <c r="G89" s="44">
        <v>3222105</v>
      </c>
      <c r="H89" s="45" t="s">
        <v>460</v>
      </c>
      <c r="I89" s="46">
        <v>0</v>
      </c>
      <c r="J89" s="46">
        <v>7560</v>
      </c>
      <c r="K89" s="46">
        <v>0</v>
      </c>
      <c r="L89" s="46">
        <f t="shared" si="17"/>
        <v>7560</v>
      </c>
      <c r="M89" s="46">
        <f t="shared" si="18"/>
        <v>9450</v>
      </c>
      <c r="N89" s="46">
        <f>L89*1.25</f>
        <v>9450</v>
      </c>
      <c r="O89" s="47" t="s">
        <v>248</v>
      </c>
      <c r="P89" s="48"/>
    </row>
    <row r="90" spans="1:16" ht="35.1" customHeight="1" x14ac:dyDescent="0.2">
      <c r="A90" s="61" t="s">
        <v>588</v>
      </c>
      <c r="B90" s="42" t="s">
        <v>169</v>
      </c>
      <c r="C90" s="42" t="s">
        <v>9</v>
      </c>
      <c r="D90" s="42"/>
      <c r="E90" s="43"/>
      <c r="F90" s="42"/>
      <c r="G90" s="44">
        <v>3222105</v>
      </c>
      <c r="H90" s="45" t="s">
        <v>566</v>
      </c>
      <c r="I90" s="46">
        <v>0</v>
      </c>
      <c r="J90" s="46">
        <v>0</v>
      </c>
      <c r="K90" s="46">
        <v>52000</v>
      </c>
      <c r="L90" s="46">
        <f t="shared" si="17"/>
        <v>52000</v>
      </c>
      <c r="M90" s="46">
        <f t="shared" si="18"/>
        <v>65000</v>
      </c>
      <c r="N90" s="46">
        <f>M90</f>
        <v>65000</v>
      </c>
      <c r="O90" s="47" t="s">
        <v>248</v>
      </c>
      <c r="P90" s="48"/>
    </row>
    <row r="91" spans="1:16" ht="35.1" customHeight="1" x14ac:dyDescent="0.2">
      <c r="A91" s="41"/>
      <c r="B91" s="42" t="s">
        <v>176</v>
      </c>
      <c r="C91" s="42" t="s">
        <v>9</v>
      </c>
      <c r="D91" s="42"/>
      <c r="E91" s="43"/>
      <c r="F91" s="42"/>
      <c r="G91" s="44">
        <v>3222105</v>
      </c>
      <c r="H91" s="45" t="s">
        <v>377</v>
      </c>
      <c r="I91" s="46">
        <f>SUM(I92:I96)</f>
        <v>16500</v>
      </c>
      <c r="J91" s="46">
        <f t="shared" ref="J91:N91" si="23">SUM(J92:J96)</f>
        <v>0</v>
      </c>
      <c r="K91" s="46">
        <f t="shared" si="23"/>
        <v>-7900</v>
      </c>
      <c r="L91" s="46">
        <f t="shared" si="23"/>
        <v>8600</v>
      </c>
      <c r="M91" s="46">
        <f t="shared" si="23"/>
        <v>10750</v>
      </c>
      <c r="N91" s="46">
        <f t="shared" si="23"/>
        <v>8600</v>
      </c>
      <c r="O91" s="47" t="s">
        <v>248</v>
      </c>
      <c r="P91" s="51"/>
    </row>
    <row r="92" spans="1:16" ht="35.1" customHeight="1" x14ac:dyDescent="0.2">
      <c r="A92" s="62"/>
      <c r="B92" s="63"/>
      <c r="C92" s="63"/>
      <c r="D92" s="63"/>
      <c r="E92" s="64"/>
      <c r="F92" s="63"/>
      <c r="G92" s="65"/>
      <c r="H92" s="25" t="s">
        <v>380</v>
      </c>
      <c r="I92" s="27">
        <v>4600</v>
      </c>
      <c r="J92" s="27">
        <v>0</v>
      </c>
      <c r="K92" s="27">
        <v>-2300</v>
      </c>
      <c r="L92" s="27">
        <f t="shared" si="17"/>
        <v>2300</v>
      </c>
      <c r="M92" s="26">
        <f t="shared" si="18"/>
        <v>2875</v>
      </c>
      <c r="N92" s="27">
        <f>L92</f>
        <v>2300</v>
      </c>
      <c r="O92" s="66"/>
      <c r="P92" s="67"/>
    </row>
    <row r="93" spans="1:16" ht="35.1" customHeight="1" x14ac:dyDescent="0.2">
      <c r="A93" s="62"/>
      <c r="B93" s="63"/>
      <c r="C93" s="63"/>
      <c r="D93" s="63"/>
      <c r="E93" s="64"/>
      <c r="F93" s="63"/>
      <c r="G93" s="65"/>
      <c r="H93" s="25" t="s">
        <v>381</v>
      </c>
      <c r="I93" s="27">
        <v>3300</v>
      </c>
      <c r="J93" s="27">
        <v>0</v>
      </c>
      <c r="K93" s="27">
        <v>-1300</v>
      </c>
      <c r="L93" s="27">
        <f t="shared" si="17"/>
        <v>2000</v>
      </c>
      <c r="M93" s="26">
        <f t="shared" si="18"/>
        <v>2500</v>
      </c>
      <c r="N93" s="27">
        <f t="shared" ref="N93:N96" si="24">L93</f>
        <v>2000</v>
      </c>
      <c r="O93" s="66"/>
      <c r="P93" s="67"/>
    </row>
    <row r="94" spans="1:16" ht="35.1" customHeight="1" x14ac:dyDescent="0.2">
      <c r="A94" s="62"/>
      <c r="B94" s="63"/>
      <c r="C94" s="63"/>
      <c r="D94" s="63"/>
      <c r="E94" s="64"/>
      <c r="F94" s="63"/>
      <c r="G94" s="65"/>
      <c r="H94" s="25" t="s">
        <v>382</v>
      </c>
      <c r="I94" s="27">
        <v>4600</v>
      </c>
      <c r="J94" s="27">
        <v>0</v>
      </c>
      <c r="K94" s="27">
        <v>-2300</v>
      </c>
      <c r="L94" s="27">
        <f t="shared" si="17"/>
        <v>2300</v>
      </c>
      <c r="M94" s="26">
        <f t="shared" si="18"/>
        <v>2875</v>
      </c>
      <c r="N94" s="27">
        <f t="shared" si="24"/>
        <v>2300</v>
      </c>
      <c r="O94" s="66"/>
      <c r="P94" s="67"/>
    </row>
    <row r="95" spans="1:16" ht="35.1" customHeight="1" x14ac:dyDescent="0.2">
      <c r="A95" s="62"/>
      <c r="B95" s="63"/>
      <c r="C95" s="63"/>
      <c r="D95" s="63"/>
      <c r="E95" s="64"/>
      <c r="F95" s="63"/>
      <c r="G95" s="65"/>
      <c r="H95" s="25" t="s">
        <v>383</v>
      </c>
      <c r="I95" s="27">
        <v>3300</v>
      </c>
      <c r="J95" s="27">
        <v>0</v>
      </c>
      <c r="K95" s="27">
        <v>-1800</v>
      </c>
      <c r="L95" s="27">
        <f t="shared" si="17"/>
        <v>1500</v>
      </c>
      <c r="M95" s="26">
        <f t="shared" si="18"/>
        <v>1875</v>
      </c>
      <c r="N95" s="27">
        <f t="shared" si="24"/>
        <v>1500</v>
      </c>
      <c r="O95" s="66"/>
      <c r="P95" s="67"/>
    </row>
    <row r="96" spans="1:16" ht="35.1" customHeight="1" x14ac:dyDescent="0.2">
      <c r="A96" s="62"/>
      <c r="B96" s="63"/>
      <c r="C96" s="63"/>
      <c r="D96" s="63"/>
      <c r="E96" s="64"/>
      <c r="F96" s="63"/>
      <c r="G96" s="65"/>
      <c r="H96" s="25" t="s">
        <v>384</v>
      </c>
      <c r="I96" s="27">
        <v>700</v>
      </c>
      <c r="J96" s="27">
        <v>0</v>
      </c>
      <c r="K96" s="27">
        <v>-200</v>
      </c>
      <c r="L96" s="27">
        <f t="shared" si="17"/>
        <v>500</v>
      </c>
      <c r="M96" s="26">
        <f t="shared" si="18"/>
        <v>625</v>
      </c>
      <c r="N96" s="27">
        <f t="shared" si="24"/>
        <v>500</v>
      </c>
      <c r="O96" s="66"/>
      <c r="P96" s="67"/>
    </row>
    <row r="97" spans="1:16" s="52" customFormat="1" ht="36" x14ac:dyDescent="0.2">
      <c r="A97" s="41"/>
      <c r="B97" s="42" t="s">
        <v>172</v>
      </c>
      <c r="C97" s="42" t="s">
        <v>10</v>
      </c>
      <c r="D97" s="42" t="s">
        <v>11</v>
      </c>
      <c r="E97" s="43" t="s">
        <v>578</v>
      </c>
      <c r="F97" s="42" t="s">
        <v>12</v>
      </c>
      <c r="G97" s="44">
        <v>3222106</v>
      </c>
      <c r="H97" s="45" t="s">
        <v>60</v>
      </c>
      <c r="I97" s="46">
        <f>SUM(I98:I108)</f>
        <v>63800</v>
      </c>
      <c r="J97" s="46">
        <f t="shared" ref="J97:N97" si="25">SUM(J98:J108)</f>
        <v>0</v>
      </c>
      <c r="K97" s="46">
        <f t="shared" si="25"/>
        <v>0</v>
      </c>
      <c r="L97" s="46">
        <f t="shared" si="25"/>
        <v>63800</v>
      </c>
      <c r="M97" s="46">
        <f t="shared" si="25"/>
        <v>79750</v>
      </c>
      <c r="N97" s="46">
        <f t="shared" si="25"/>
        <v>79250</v>
      </c>
      <c r="O97" s="47" t="s">
        <v>248</v>
      </c>
      <c r="P97" s="48" t="s">
        <v>296</v>
      </c>
    </row>
    <row r="98" spans="1:16" ht="35.1" customHeight="1" x14ac:dyDescent="0.2">
      <c r="A98" s="21"/>
      <c r="B98" s="22"/>
      <c r="C98" s="22"/>
      <c r="D98" s="22"/>
      <c r="E98" s="22"/>
      <c r="F98" s="22"/>
      <c r="G98" s="24"/>
      <c r="H98" s="31" t="s">
        <v>61</v>
      </c>
      <c r="I98" s="26">
        <v>17300</v>
      </c>
      <c r="J98" s="26">
        <v>0</v>
      </c>
      <c r="K98" s="26">
        <v>0</v>
      </c>
      <c r="L98" s="26">
        <f t="shared" si="17"/>
        <v>17300</v>
      </c>
      <c r="M98" s="26">
        <f t="shared" si="18"/>
        <v>21625</v>
      </c>
      <c r="N98" s="26">
        <f>L98*1.25</f>
        <v>21625</v>
      </c>
      <c r="O98" s="28"/>
      <c r="P98" s="53"/>
    </row>
    <row r="99" spans="1:16" ht="35.1" customHeight="1" x14ac:dyDescent="0.2">
      <c r="A99" s="21"/>
      <c r="B99" s="22"/>
      <c r="C99" s="22"/>
      <c r="D99" s="22"/>
      <c r="E99" s="22"/>
      <c r="F99" s="22"/>
      <c r="G99" s="24"/>
      <c r="H99" s="31" t="s">
        <v>62</v>
      </c>
      <c r="I99" s="26">
        <v>7300</v>
      </c>
      <c r="J99" s="26">
        <v>0</v>
      </c>
      <c r="K99" s="26">
        <v>0</v>
      </c>
      <c r="L99" s="26">
        <f t="shared" si="17"/>
        <v>7300</v>
      </c>
      <c r="M99" s="26">
        <f t="shared" si="18"/>
        <v>9125</v>
      </c>
      <c r="N99" s="26">
        <f t="shared" ref="N99:N108" si="26">L99*1.25</f>
        <v>9125</v>
      </c>
      <c r="O99" s="28"/>
      <c r="P99" s="53"/>
    </row>
    <row r="100" spans="1:16" ht="35.1" customHeight="1" x14ac:dyDescent="0.2">
      <c r="A100" s="21"/>
      <c r="B100" s="22"/>
      <c r="C100" s="22"/>
      <c r="D100" s="22"/>
      <c r="E100" s="22"/>
      <c r="F100" s="22"/>
      <c r="G100" s="24"/>
      <c r="H100" s="31" t="s">
        <v>63</v>
      </c>
      <c r="I100" s="26">
        <v>2700</v>
      </c>
      <c r="J100" s="26">
        <v>0</v>
      </c>
      <c r="K100" s="26">
        <v>0</v>
      </c>
      <c r="L100" s="26">
        <f t="shared" si="17"/>
        <v>2700</v>
      </c>
      <c r="M100" s="26">
        <f t="shared" si="18"/>
        <v>3375</v>
      </c>
      <c r="N100" s="26">
        <f t="shared" si="26"/>
        <v>3375</v>
      </c>
      <c r="O100" s="28"/>
      <c r="P100" s="49"/>
    </row>
    <row r="101" spans="1:16" ht="35.1" customHeight="1" x14ac:dyDescent="0.2">
      <c r="A101" s="21"/>
      <c r="B101" s="22"/>
      <c r="C101" s="22"/>
      <c r="D101" s="22"/>
      <c r="E101" s="22"/>
      <c r="F101" s="22"/>
      <c r="G101" s="24"/>
      <c r="H101" s="31" t="s">
        <v>64</v>
      </c>
      <c r="I101" s="26">
        <v>700</v>
      </c>
      <c r="J101" s="26">
        <v>0</v>
      </c>
      <c r="K101" s="26">
        <v>0</v>
      </c>
      <c r="L101" s="26">
        <f t="shared" si="17"/>
        <v>700</v>
      </c>
      <c r="M101" s="26">
        <f t="shared" si="18"/>
        <v>875</v>
      </c>
      <c r="N101" s="26">
        <f>L101</f>
        <v>700</v>
      </c>
      <c r="O101" s="28"/>
      <c r="P101" s="49"/>
    </row>
    <row r="102" spans="1:16" ht="35.1" customHeight="1" x14ac:dyDescent="0.2">
      <c r="A102" s="21"/>
      <c r="B102" s="22"/>
      <c r="C102" s="22"/>
      <c r="D102" s="22"/>
      <c r="E102" s="22"/>
      <c r="F102" s="22"/>
      <c r="G102" s="24"/>
      <c r="H102" s="31" t="s">
        <v>65</v>
      </c>
      <c r="I102" s="26">
        <v>16600</v>
      </c>
      <c r="J102" s="26">
        <v>0</v>
      </c>
      <c r="K102" s="26">
        <v>0</v>
      </c>
      <c r="L102" s="26">
        <f t="shared" si="17"/>
        <v>16600</v>
      </c>
      <c r="M102" s="26">
        <f t="shared" si="18"/>
        <v>20750</v>
      </c>
      <c r="N102" s="26">
        <f t="shared" si="26"/>
        <v>20750</v>
      </c>
      <c r="O102" s="28"/>
      <c r="P102" s="49"/>
    </row>
    <row r="103" spans="1:16" ht="35.1" customHeight="1" x14ac:dyDescent="0.2">
      <c r="A103" s="21"/>
      <c r="B103" s="22"/>
      <c r="C103" s="22"/>
      <c r="D103" s="22"/>
      <c r="E103" s="22"/>
      <c r="F103" s="22"/>
      <c r="G103" s="24"/>
      <c r="H103" s="31" t="s">
        <v>66</v>
      </c>
      <c r="I103" s="26">
        <v>1300</v>
      </c>
      <c r="J103" s="26">
        <v>0</v>
      </c>
      <c r="K103" s="26">
        <v>0</v>
      </c>
      <c r="L103" s="26">
        <f t="shared" si="17"/>
        <v>1300</v>
      </c>
      <c r="M103" s="26">
        <f t="shared" si="18"/>
        <v>1625</v>
      </c>
      <c r="N103" s="26">
        <f t="shared" si="26"/>
        <v>1625</v>
      </c>
      <c r="O103" s="28"/>
      <c r="P103" s="49"/>
    </row>
    <row r="104" spans="1:16" ht="35.1" customHeight="1" x14ac:dyDescent="0.2">
      <c r="A104" s="21"/>
      <c r="B104" s="22"/>
      <c r="C104" s="22"/>
      <c r="D104" s="22"/>
      <c r="E104" s="22"/>
      <c r="F104" s="22"/>
      <c r="G104" s="24"/>
      <c r="H104" s="31" t="s">
        <v>67</v>
      </c>
      <c r="I104" s="26">
        <v>1300</v>
      </c>
      <c r="J104" s="26">
        <v>0</v>
      </c>
      <c r="K104" s="26">
        <v>0</v>
      </c>
      <c r="L104" s="26">
        <f t="shared" si="17"/>
        <v>1300</v>
      </c>
      <c r="M104" s="26">
        <f t="shared" si="18"/>
        <v>1625</v>
      </c>
      <c r="N104" s="26">
        <f t="shared" si="26"/>
        <v>1625</v>
      </c>
      <c r="O104" s="28"/>
      <c r="P104" s="49"/>
    </row>
    <row r="105" spans="1:16" ht="35.1" customHeight="1" x14ac:dyDescent="0.2">
      <c r="A105" s="21"/>
      <c r="B105" s="22"/>
      <c r="C105" s="22"/>
      <c r="D105" s="22"/>
      <c r="E105" s="22"/>
      <c r="F105" s="22"/>
      <c r="G105" s="24"/>
      <c r="H105" s="31" t="s">
        <v>68</v>
      </c>
      <c r="I105" s="26">
        <v>1300</v>
      </c>
      <c r="J105" s="26">
        <v>0</v>
      </c>
      <c r="K105" s="26">
        <v>0</v>
      </c>
      <c r="L105" s="26">
        <f t="shared" si="17"/>
        <v>1300</v>
      </c>
      <c r="M105" s="26">
        <f t="shared" si="18"/>
        <v>1625</v>
      </c>
      <c r="N105" s="26">
        <f>L105</f>
        <v>1300</v>
      </c>
      <c r="O105" s="28"/>
      <c r="P105" s="49"/>
    </row>
    <row r="106" spans="1:16" ht="35.1" customHeight="1" x14ac:dyDescent="0.2">
      <c r="A106" s="21"/>
      <c r="B106" s="22"/>
      <c r="C106" s="22"/>
      <c r="D106" s="22"/>
      <c r="E106" s="22"/>
      <c r="F106" s="22"/>
      <c r="G106" s="24"/>
      <c r="H106" s="31" t="s">
        <v>69</v>
      </c>
      <c r="I106" s="26">
        <v>700</v>
      </c>
      <c r="J106" s="26">
        <v>0</v>
      </c>
      <c r="K106" s="26">
        <v>0</v>
      </c>
      <c r="L106" s="26">
        <f t="shared" si="17"/>
        <v>700</v>
      </c>
      <c r="M106" s="26">
        <f t="shared" si="18"/>
        <v>875</v>
      </c>
      <c r="N106" s="26">
        <f t="shared" si="26"/>
        <v>875</v>
      </c>
      <c r="O106" s="28"/>
      <c r="P106" s="49"/>
    </row>
    <row r="107" spans="1:16" ht="35.1" customHeight="1" x14ac:dyDescent="0.2">
      <c r="A107" s="21"/>
      <c r="B107" s="22"/>
      <c r="C107" s="24"/>
      <c r="D107" s="24"/>
      <c r="E107" s="24"/>
      <c r="F107" s="24"/>
      <c r="G107" s="24"/>
      <c r="H107" s="31" t="s">
        <v>256</v>
      </c>
      <c r="I107" s="26">
        <v>13900</v>
      </c>
      <c r="J107" s="26">
        <v>0</v>
      </c>
      <c r="K107" s="26">
        <v>0</v>
      </c>
      <c r="L107" s="26">
        <f t="shared" si="17"/>
        <v>13900</v>
      </c>
      <c r="M107" s="26">
        <f t="shared" si="18"/>
        <v>17375</v>
      </c>
      <c r="N107" s="26">
        <f t="shared" si="26"/>
        <v>17375</v>
      </c>
      <c r="O107" s="28"/>
      <c r="P107" s="49"/>
    </row>
    <row r="108" spans="1:16" ht="35.1" customHeight="1" x14ac:dyDescent="0.2">
      <c r="A108" s="21"/>
      <c r="B108" s="22"/>
      <c r="C108" s="24"/>
      <c r="D108" s="24"/>
      <c r="E108" s="24"/>
      <c r="F108" s="24"/>
      <c r="G108" s="24"/>
      <c r="H108" s="31" t="s">
        <v>70</v>
      </c>
      <c r="I108" s="26">
        <v>700</v>
      </c>
      <c r="J108" s="26">
        <v>0</v>
      </c>
      <c r="K108" s="26">
        <v>0</v>
      </c>
      <c r="L108" s="26">
        <f t="shared" si="17"/>
        <v>700</v>
      </c>
      <c r="M108" s="26">
        <f t="shared" si="18"/>
        <v>875</v>
      </c>
      <c r="N108" s="26">
        <f t="shared" si="26"/>
        <v>875</v>
      </c>
      <c r="O108" s="28"/>
      <c r="P108" s="49"/>
    </row>
    <row r="109" spans="1:16" ht="35.1" customHeight="1" x14ac:dyDescent="0.2">
      <c r="A109" s="68"/>
      <c r="B109" s="69" t="s">
        <v>273</v>
      </c>
      <c r="C109" s="69" t="s">
        <v>9</v>
      </c>
      <c r="D109" s="69"/>
      <c r="E109" s="69"/>
      <c r="F109" s="69"/>
      <c r="G109" s="70">
        <v>3222107</v>
      </c>
      <c r="H109" s="71" t="s">
        <v>71</v>
      </c>
      <c r="I109" s="72">
        <v>2700</v>
      </c>
      <c r="J109" s="72">
        <v>0</v>
      </c>
      <c r="K109" s="72">
        <v>0</v>
      </c>
      <c r="L109" s="72">
        <f t="shared" si="17"/>
        <v>2700</v>
      </c>
      <c r="M109" s="72">
        <f t="shared" si="18"/>
        <v>3375</v>
      </c>
      <c r="N109" s="72">
        <f>L109*1.25</f>
        <v>3375</v>
      </c>
      <c r="O109" s="73" t="s">
        <v>248</v>
      </c>
      <c r="P109" s="74"/>
    </row>
    <row r="110" spans="1:16" ht="35.1" customHeight="1" x14ac:dyDescent="0.2">
      <c r="A110" s="68" t="s">
        <v>475</v>
      </c>
      <c r="B110" s="69">
        <v>33141580</v>
      </c>
      <c r="C110" s="69" t="s">
        <v>9</v>
      </c>
      <c r="D110" s="69"/>
      <c r="E110" s="69"/>
      <c r="F110" s="69"/>
      <c r="G110" s="70">
        <v>3222108</v>
      </c>
      <c r="H110" s="71" t="s">
        <v>72</v>
      </c>
      <c r="I110" s="72">
        <v>15900</v>
      </c>
      <c r="J110" s="72">
        <v>10200</v>
      </c>
      <c r="K110" s="72">
        <v>0</v>
      </c>
      <c r="L110" s="72">
        <f t="shared" si="17"/>
        <v>26100</v>
      </c>
      <c r="M110" s="72">
        <f t="shared" si="18"/>
        <v>32625</v>
      </c>
      <c r="N110" s="72">
        <f>L110*1.25</f>
        <v>32625</v>
      </c>
      <c r="O110" s="73" t="s">
        <v>248</v>
      </c>
      <c r="P110" s="74"/>
    </row>
    <row r="111" spans="1:16" ht="35.1" customHeight="1" x14ac:dyDescent="0.2">
      <c r="A111" s="68" t="s">
        <v>472</v>
      </c>
      <c r="B111" s="69">
        <v>33141000</v>
      </c>
      <c r="C111" s="69" t="s">
        <v>9</v>
      </c>
      <c r="D111" s="69"/>
      <c r="E111" s="75"/>
      <c r="F111" s="69"/>
      <c r="G111" s="70">
        <v>3222109</v>
      </c>
      <c r="H111" s="71" t="s">
        <v>73</v>
      </c>
      <c r="I111" s="72">
        <v>25900</v>
      </c>
      <c r="J111" s="72">
        <v>0</v>
      </c>
      <c r="K111" s="72">
        <v>-4400</v>
      </c>
      <c r="L111" s="72">
        <f t="shared" si="17"/>
        <v>21500</v>
      </c>
      <c r="M111" s="72">
        <f t="shared" si="18"/>
        <v>26875</v>
      </c>
      <c r="N111" s="72">
        <f>L111</f>
        <v>21500</v>
      </c>
      <c r="O111" s="73" t="s">
        <v>248</v>
      </c>
      <c r="P111" s="74"/>
    </row>
    <row r="112" spans="1:16" ht="35.1" customHeight="1" x14ac:dyDescent="0.2">
      <c r="A112" s="68" t="s">
        <v>554</v>
      </c>
      <c r="B112" s="69">
        <v>33793000</v>
      </c>
      <c r="C112" s="69" t="s">
        <v>10</v>
      </c>
      <c r="D112" s="69" t="s">
        <v>155</v>
      </c>
      <c r="E112" s="75" t="s">
        <v>574</v>
      </c>
      <c r="F112" s="69" t="s">
        <v>404</v>
      </c>
      <c r="G112" s="70">
        <v>3222110</v>
      </c>
      <c r="H112" s="71" t="s">
        <v>74</v>
      </c>
      <c r="I112" s="72">
        <f>SUM(I113:I115)</f>
        <v>73000</v>
      </c>
      <c r="J112" s="72">
        <f t="shared" ref="J112:N112" si="27">SUM(J113:J115)</f>
        <v>-16400</v>
      </c>
      <c r="K112" s="72">
        <f t="shared" si="27"/>
        <v>5100</v>
      </c>
      <c r="L112" s="72">
        <f t="shared" si="27"/>
        <v>61700</v>
      </c>
      <c r="M112" s="72">
        <f t="shared" si="27"/>
        <v>77125</v>
      </c>
      <c r="N112" s="72">
        <f t="shared" si="27"/>
        <v>30850</v>
      </c>
      <c r="O112" s="73" t="s">
        <v>248</v>
      </c>
      <c r="P112" s="76" t="s">
        <v>296</v>
      </c>
    </row>
    <row r="113" spans="1:16" ht="35.1" customHeight="1" x14ac:dyDescent="0.2">
      <c r="A113" s="21"/>
      <c r="B113" s="22"/>
      <c r="C113" s="22"/>
      <c r="D113" s="22"/>
      <c r="E113" s="22"/>
      <c r="F113" s="22"/>
      <c r="G113" s="24"/>
      <c r="H113" s="25" t="s">
        <v>75</v>
      </c>
      <c r="I113" s="27">
        <v>3300</v>
      </c>
      <c r="J113" s="27">
        <v>0</v>
      </c>
      <c r="K113" s="27">
        <v>1350</v>
      </c>
      <c r="L113" s="27">
        <f t="shared" si="17"/>
        <v>4650</v>
      </c>
      <c r="M113" s="26">
        <f t="shared" si="18"/>
        <v>5812.5</v>
      </c>
      <c r="N113" s="27">
        <f>L113/2</f>
        <v>2325</v>
      </c>
      <c r="O113" s="28"/>
      <c r="P113" s="49"/>
    </row>
    <row r="114" spans="1:16" ht="35.1" customHeight="1" x14ac:dyDescent="0.2">
      <c r="A114" s="21"/>
      <c r="B114" s="22"/>
      <c r="C114" s="22"/>
      <c r="D114" s="22"/>
      <c r="E114" s="22"/>
      <c r="F114" s="22"/>
      <c r="G114" s="24"/>
      <c r="H114" s="25" t="s">
        <v>76</v>
      </c>
      <c r="I114" s="27">
        <v>3300</v>
      </c>
      <c r="J114" s="27">
        <v>0</v>
      </c>
      <c r="K114" s="27">
        <v>1350</v>
      </c>
      <c r="L114" s="27">
        <f t="shared" si="17"/>
        <v>4650</v>
      </c>
      <c r="M114" s="26">
        <f t="shared" si="18"/>
        <v>5812.5</v>
      </c>
      <c r="N114" s="27">
        <f t="shared" ref="N114:N115" si="28">L114/2</f>
        <v>2325</v>
      </c>
      <c r="O114" s="28"/>
      <c r="P114" s="49"/>
    </row>
    <row r="115" spans="1:16" ht="35.1" customHeight="1" x14ac:dyDescent="0.2">
      <c r="A115" s="21"/>
      <c r="B115" s="22"/>
      <c r="C115" s="22"/>
      <c r="D115" s="22"/>
      <c r="E115" s="22"/>
      <c r="F115" s="24"/>
      <c r="G115" s="24"/>
      <c r="H115" s="25" t="s">
        <v>568</v>
      </c>
      <c r="I115" s="27">
        <v>66400</v>
      </c>
      <c r="J115" s="27">
        <v>-16400</v>
      </c>
      <c r="K115" s="27">
        <v>2400</v>
      </c>
      <c r="L115" s="27">
        <f t="shared" si="17"/>
        <v>52400</v>
      </c>
      <c r="M115" s="26">
        <f t="shared" si="18"/>
        <v>65500</v>
      </c>
      <c r="N115" s="27">
        <f t="shared" si="28"/>
        <v>26200</v>
      </c>
      <c r="O115" s="28"/>
      <c r="P115" s="49"/>
    </row>
    <row r="116" spans="1:16" ht="36" x14ac:dyDescent="0.2">
      <c r="A116" s="68"/>
      <c r="B116" s="69" t="s">
        <v>173</v>
      </c>
      <c r="C116" s="69" t="s">
        <v>10</v>
      </c>
      <c r="D116" s="69" t="s">
        <v>11</v>
      </c>
      <c r="E116" s="69" t="s">
        <v>578</v>
      </c>
      <c r="F116" s="69" t="s">
        <v>12</v>
      </c>
      <c r="G116" s="70">
        <v>3222111</v>
      </c>
      <c r="H116" s="71" t="s">
        <v>77</v>
      </c>
      <c r="I116" s="72">
        <f>SUM(I117:I123)</f>
        <v>212200</v>
      </c>
      <c r="J116" s="72">
        <f t="shared" ref="J116:N116" si="29">SUM(J117:J123)</f>
        <v>0</v>
      </c>
      <c r="K116" s="72">
        <f t="shared" si="29"/>
        <v>-121200</v>
      </c>
      <c r="L116" s="72">
        <f t="shared" si="29"/>
        <v>91000</v>
      </c>
      <c r="M116" s="72">
        <f t="shared" si="29"/>
        <v>113750</v>
      </c>
      <c r="N116" s="72">
        <f t="shared" si="29"/>
        <v>113750</v>
      </c>
      <c r="O116" s="73" t="s">
        <v>248</v>
      </c>
      <c r="P116" s="74" t="s">
        <v>296</v>
      </c>
    </row>
    <row r="117" spans="1:16" ht="35.1" customHeight="1" x14ac:dyDescent="0.2">
      <c r="A117" s="21"/>
      <c r="B117" s="22"/>
      <c r="C117" s="22"/>
      <c r="D117" s="22"/>
      <c r="E117" s="22"/>
      <c r="F117" s="22"/>
      <c r="G117" s="24"/>
      <c r="H117" s="25" t="s">
        <v>78</v>
      </c>
      <c r="I117" s="27">
        <v>63700</v>
      </c>
      <c r="J117" s="27">
        <v>0</v>
      </c>
      <c r="K117" s="27">
        <v>-33700</v>
      </c>
      <c r="L117" s="27">
        <f t="shared" si="17"/>
        <v>30000</v>
      </c>
      <c r="M117" s="26">
        <f t="shared" si="18"/>
        <v>37500</v>
      </c>
      <c r="N117" s="26">
        <f>L117*1.25</f>
        <v>37500</v>
      </c>
      <c r="O117" s="28"/>
      <c r="P117" s="49"/>
    </row>
    <row r="118" spans="1:16" ht="35.1" customHeight="1" x14ac:dyDescent="0.2">
      <c r="A118" s="21"/>
      <c r="B118" s="22"/>
      <c r="C118" s="22"/>
      <c r="D118" s="22"/>
      <c r="E118" s="22"/>
      <c r="F118" s="22"/>
      <c r="G118" s="24"/>
      <c r="H118" s="25" t="s">
        <v>217</v>
      </c>
      <c r="I118" s="27">
        <v>53100</v>
      </c>
      <c r="J118" s="27">
        <v>0</v>
      </c>
      <c r="K118" s="27">
        <v>-33100</v>
      </c>
      <c r="L118" s="27">
        <f t="shared" si="17"/>
        <v>20000</v>
      </c>
      <c r="M118" s="26">
        <f t="shared" si="18"/>
        <v>25000</v>
      </c>
      <c r="N118" s="26">
        <f t="shared" ref="N118:N123" si="30">L118*1.25</f>
        <v>25000</v>
      </c>
      <c r="O118" s="28"/>
      <c r="P118" s="49"/>
    </row>
    <row r="119" spans="1:16" ht="35.1" customHeight="1" x14ac:dyDescent="0.2">
      <c r="A119" s="21"/>
      <c r="B119" s="22"/>
      <c r="C119" s="22"/>
      <c r="D119" s="22"/>
      <c r="E119" s="22"/>
      <c r="F119" s="22"/>
      <c r="G119" s="24"/>
      <c r="H119" s="25" t="s">
        <v>79</v>
      </c>
      <c r="I119" s="27">
        <v>33800</v>
      </c>
      <c r="J119" s="27">
        <v>0</v>
      </c>
      <c r="K119" s="27">
        <v>-13800</v>
      </c>
      <c r="L119" s="27">
        <f t="shared" si="17"/>
        <v>20000</v>
      </c>
      <c r="M119" s="26">
        <f t="shared" si="18"/>
        <v>25000</v>
      </c>
      <c r="N119" s="26">
        <f t="shared" si="30"/>
        <v>25000</v>
      </c>
      <c r="O119" s="28"/>
      <c r="P119" s="49"/>
    </row>
    <row r="120" spans="1:16" ht="35.1" customHeight="1" x14ac:dyDescent="0.2">
      <c r="A120" s="21"/>
      <c r="B120" s="22"/>
      <c r="C120" s="22"/>
      <c r="D120" s="22"/>
      <c r="E120" s="22"/>
      <c r="F120" s="22"/>
      <c r="G120" s="24"/>
      <c r="H120" s="25" t="s">
        <v>232</v>
      </c>
      <c r="I120" s="27">
        <v>7300</v>
      </c>
      <c r="J120" s="27">
        <v>0</v>
      </c>
      <c r="K120" s="27">
        <v>-1300</v>
      </c>
      <c r="L120" s="27">
        <f t="shared" si="17"/>
        <v>6000</v>
      </c>
      <c r="M120" s="26">
        <f t="shared" si="18"/>
        <v>7500</v>
      </c>
      <c r="N120" s="26">
        <f t="shared" si="30"/>
        <v>7500</v>
      </c>
      <c r="O120" s="28"/>
      <c r="P120" s="49"/>
    </row>
    <row r="121" spans="1:16" ht="35.1" customHeight="1" x14ac:dyDescent="0.2">
      <c r="A121" s="21"/>
      <c r="B121" s="22"/>
      <c r="C121" s="22"/>
      <c r="D121" s="22"/>
      <c r="E121" s="22"/>
      <c r="F121" s="22"/>
      <c r="G121" s="24"/>
      <c r="H121" s="25" t="s">
        <v>80</v>
      </c>
      <c r="I121" s="27">
        <v>6600</v>
      </c>
      <c r="J121" s="27">
        <v>0</v>
      </c>
      <c r="K121" s="27">
        <v>-1600</v>
      </c>
      <c r="L121" s="27">
        <f t="shared" si="17"/>
        <v>5000</v>
      </c>
      <c r="M121" s="26">
        <f t="shared" si="18"/>
        <v>6250</v>
      </c>
      <c r="N121" s="26">
        <f t="shared" si="30"/>
        <v>6250</v>
      </c>
      <c r="O121" s="28"/>
      <c r="P121" s="49"/>
    </row>
    <row r="122" spans="1:16" ht="35.1" customHeight="1" x14ac:dyDescent="0.2">
      <c r="A122" s="21"/>
      <c r="B122" s="22"/>
      <c r="C122" s="22"/>
      <c r="D122" s="22"/>
      <c r="E122" s="22"/>
      <c r="F122" s="22"/>
      <c r="G122" s="24"/>
      <c r="H122" s="25" t="s">
        <v>555</v>
      </c>
      <c r="I122" s="27">
        <v>26500</v>
      </c>
      <c r="J122" s="27">
        <v>0</v>
      </c>
      <c r="K122" s="27">
        <v>-21500</v>
      </c>
      <c r="L122" s="27">
        <f t="shared" si="17"/>
        <v>5000</v>
      </c>
      <c r="M122" s="26">
        <f t="shared" si="18"/>
        <v>6250</v>
      </c>
      <c r="N122" s="26">
        <f t="shared" si="30"/>
        <v>6250</v>
      </c>
      <c r="O122" s="28"/>
      <c r="P122" s="49"/>
    </row>
    <row r="123" spans="1:16" ht="35.1" customHeight="1" x14ac:dyDescent="0.2">
      <c r="A123" s="21"/>
      <c r="B123" s="22"/>
      <c r="C123" s="22"/>
      <c r="D123" s="22"/>
      <c r="E123" s="22"/>
      <c r="F123" s="22"/>
      <c r="G123" s="24"/>
      <c r="H123" s="25" t="s">
        <v>333</v>
      </c>
      <c r="I123" s="27">
        <v>21200</v>
      </c>
      <c r="J123" s="27">
        <v>0</v>
      </c>
      <c r="K123" s="27">
        <v>-16200</v>
      </c>
      <c r="L123" s="27">
        <f t="shared" si="17"/>
        <v>5000</v>
      </c>
      <c r="M123" s="26">
        <f t="shared" si="18"/>
        <v>6250</v>
      </c>
      <c r="N123" s="26">
        <f t="shared" si="30"/>
        <v>6250</v>
      </c>
      <c r="O123" s="28"/>
      <c r="P123" s="49"/>
    </row>
    <row r="124" spans="1:16" ht="35.1" customHeight="1" x14ac:dyDescent="0.2">
      <c r="A124" s="68"/>
      <c r="B124" s="69" t="s">
        <v>276</v>
      </c>
      <c r="C124" s="69" t="s">
        <v>9</v>
      </c>
      <c r="D124" s="69"/>
      <c r="E124" s="69"/>
      <c r="F124" s="69"/>
      <c r="G124" s="70">
        <v>3222112</v>
      </c>
      <c r="H124" s="71" t="s">
        <v>81</v>
      </c>
      <c r="I124" s="72">
        <v>11300</v>
      </c>
      <c r="J124" s="72">
        <v>0</v>
      </c>
      <c r="K124" s="72">
        <v>0</v>
      </c>
      <c r="L124" s="72">
        <f t="shared" si="17"/>
        <v>11300</v>
      </c>
      <c r="M124" s="72">
        <f t="shared" si="18"/>
        <v>14125</v>
      </c>
      <c r="N124" s="72">
        <f>L124</f>
        <v>11300</v>
      </c>
      <c r="O124" s="73" t="s">
        <v>248</v>
      </c>
      <c r="P124" s="74"/>
    </row>
    <row r="125" spans="1:16" ht="35.1" customHeight="1" x14ac:dyDescent="0.2">
      <c r="A125" s="68" t="s">
        <v>536</v>
      </c>
      <c r="B125" s="69" t="s">
        <v>174</v>
      </c>
      <c r="C125" s="69" t="s">
        <v>9</v>
      </c>
      <c r="D125" s="69"/>
      <c r="E125" s="69"/>
      <c r="F125" s="69"/>
      <c r="G125" s="70">
        <v>3222120</v>
      </c>
      <c r="H125" s="71" t="s">
        <v>82</v>
      </c>
      <c r="I125" s="72">
        <v>19900</v>
      </c>
      <c r="J125" s="72">
        <v>0</v>
      </c>
      <c r="K125" s="72">
        <v>0</v>
      </c>
      <c r="L125" s="72">
        <f t="shared" si="17"/>
        <v>19900</v>
      </c>
      <c r="M125" s="72">
        <f t="shared" si="18"/>
        <v>24875</v>
      </c>
      <c r="N125" s="72">
        <f>L125</f>
        <v>19900</v>
      </c>
      <c r="O125" s="73" t="s">
        <v>248</v>
      </c>
      <c r="P125" s="74"/>
    </row>
    <row r="126" spans="1:16" ht="35.1" customHeight="1" x14ac:dyDescent="0.2">
      <c r="A126" s="68"/>
      <c r="B126" s="69"/>
      <c r="C126" s="69"/>
      <c r="D126" s="69"/>
      <c r="E126" s="69"/>
      <c r="F126" s="69"/>
      <c r="G126" s="70">
        <v>3222133</v>
      </c>
      <c r="H126" s="71" t="s">
        <v>257</v>
      </c>
      <c r="I126" s="72">
        <f>SUM(I127,I134,I141,I142,I146,I147,I140,I143)</f>
        <v>1548400</v>
      </c>
      <c r="J126" s="72">
        <f t="shared" ref="J126:N126" si="31">SUM(J127,J134,J141,J142,J146,J147,J140,J143)</f>
        <v>-108830</v>
      </c>
      <c r="K126" s="72">
        <f t="shared" si="31"/>
        <v>-44400</v>
      </c>
      <c r="L126" s="72">
        <f t="shared" si="31"/>
        <v>1395170</v>
      </c>
      <c r="M126" s="72">
        <f t="shared" si="31"/>
        <v>1743962.5</v>
      </c>
      <c r="N126" s="72">
        <f t="shared" si="31"/>
        <v>1454137.5</v>
      </c>
      <c r="O126" s="73"/>
      <c r="P126" s="76"/>
    </row>
    <row r="127" spans="1:16" ht="36" x14ac:dyDescent="0.2">
      <c r="A127" s="41" t="s">
        <v>431</v>
      </c>
      <c r="B127" s="42" t="s">
        <v>175</v>
      </c>
      <c r="C127" s="42" t="s">
        <v>10</v>
      </c>
      <c r="D127" s="42" t="s">
        <v>155</v>
      </c>
      <c r="E127" s="77" t="s">
        <v>580</v>
      </c>
      <c r="F127" s="42" t="s">
        <v>15</v>
      </c>
      <c r="G127" s="44">
        <v>3222133</v>
      </c>
      <c r="H127" s="45" t="s">
        <v>83</v>
      </c>
      <c r="I127" s="46">
        <f>SUM(I128:I133)</f>
        <v>460000</v>
      </c>
      <c r="J127" s="46">
        <f t="shared" ref="J127:N127" si="32">SUM(J128:J133)</f>
        <v>3720</v>
      </c>
      <c r="K127" s="46">
        <f t="shared" si="32"/>
        <v>0</v>
      </c>
      <c r="L127" s="46">
        <f t="shared" si="32"/>
        <v>463720</v>
      </c>
      <c r="M127" s="46">
        <f t="shared" si="32"/>
        <v>579650</v>
      </c>
      <c r="N127" s="46">
        <f t="shared" si="32"/>
        <v>289825</v>
      </c>
      <c r="O127" s="47" t="s">
        <v>248</v>
      </c>
      <c r="P127" s="51" t="s">
        <v>296</v>
      </c>
    </row>
    <row r="128" spans="1:16" ht="48" customHeight="1" x14ac:dyDescent="0.2">
      <c r="A128" s="21"/>
      <c r="B128" s="22"/>
      <c r="C128" s="22"/>
      <c r="D128" s="22"/>
      <c r="E128" s="22"/>
      <c r="F128" s="22"/>
      <c r="G128" s="24"/>
      <c r="H128" s="31" t="s">
        <v>428</v>
      </c>
      <c r="I128" s="27">
        <v>232300</v>
      </c>
      <c r="J128" s="27">
        <v>9300</v>
      </c>
      <c r="K128" s="27">
        <v>0</v>
      </c>
      <c r="L128" s="27">
        <f t="shared" si="17"/>
        <v>241600</v>
      </c>
      <c r="M128" s="26">
        <f t="shared" si="18"/>
        <v>302000</v>
      </c>
      <c r="N128" s="26">
        <f>L128*1.25/2</f>
        <v>151000</v>
      </c>
      <c r="O128" s="28"/>
      <c r="P128" s="49"/>
    </row>
    <row r="129" spans="1:16" ht="35.1" customHeight="1" x14ac:dyDescent="0.2">
      <c r="A129" s="21"/>
      <c r="B129" s="22"/>
      <c r="C129" s="22"/>
      <c r="D129" s="22"/>
      <c r="E129" s="22"/>
      <c r="F129" s="22"/>
      <c r="G129" s="24" t="s">
        <v>0</v>
      </c>
      <c r="H129" s="31" t="s">
        <v>429</v>
      </c>
      <c r="I129" s="27">
        <v>139400</v>
      </c>
      <c r="J129" s="27">
        <v>3810</v>
      </c>
      <c r="K129" s="27">
        <v>0</v>
      </c>
      <c r="L129" s="27">
        <f t="shared" si="17"/>
        <v>143210</v>
      </c>
      <c r="M129" s="26">
        <f t="shared" si="18"/>
        <v>179012.5</v>
      </c>
      <c r="N129" s="26">
        <f t="shared" ref="N129:N133" si="33">L129*1.25/2</f>
        <v>89506.25</v>
      </c>
      <c r="O129" s="28"/>
      <c r="P129" s="49"/>
    </row>
    <row r="130" spans="1:16" ht="35.1" customHeight="1" x14ac:dyDescent="0.2">
      <c r="A130" s="21"/>
      <c r="B130" s="22"/>
      <c r="C130" s="22"/>
      <c r="D130" s="22"/>
      <c r="E130" s="22"/>
      <c r="F130" s="22"/>
      <c r="G130" s="24"/>
      <c r="H130" s="31" t="s">
        <v>430</v>
      </c>
      <c r="I130" s="27">
        <v>35200</v>
      </c>
      <c r="J130" s="27">
        <v>-3480</v>
      </c>
      <c r="K130" s="27">
        <v>0</v>
      </c>
      <c r="L130" s="27">
        <f t="shared" si="17"/>
        <v>31720</v>
      </c>
      <c r="M130" s="26">
        <f t="shared" si="18"/>
        <v>39650</v>
      </c>
      <c r="N130" s="26">
        <f t="shared" si="33"/>
        <v>19825</v>
      </c>
      <c r="O130" s="28"/>
      <c r="P130" s="49"/>
    </row>
    <row r="131" spans="1:16" ht="35.1" customHeight="1" x14ac:dyDescent="0.2">
      <c r="A131" s="21"/>
      <c r="B131" s="22"/>
      <c r="C131" s="22"/>
      <c r="D131" s="22"/>
      <c r="E131" s="22"/>
      <c r="F131" s="22"/>
      <c r="G131" s="24"/>
      <c r="H131" s="31" t="s">
        <v>80</v>
      </c>
      <c r="I131" s="27">
        <v>46500</v>
      </c>
      <c r="J131" s="27">
        <v>-6240</v>
      </c>
      <c r="K131" s="27">
        <v>0</v>
      </c>
      <c r="L131" s="27">
        <f t="shared" si="17"/>
        <v>40260</v>
      </c>
      <c r="M131" s="26">
        <f t="shared" si="18"/>
        <v>50325</v>
      </c>
      <c r="N131" s="26">
        <f t="shared" si="33"/>
        <v>25162.5</v>
      </c>
      <c r="O131" s="28"/>
      <c r="P131" s="49"/>
    </row>
    <row r="132" spans="1:16" ht="35.1" customHeight="1" x14ac:dyDescent="0.2">
      <c r="A132" s="21"/>
      <c r="B132" s="22"/>
      <c r="C132" s="22"/>
      <c r="D132" s="22"/>
      <c r="E132" s="22"/>
      <c r="F132" s="22"/>
      <c r="G132" s="24"/>
      <c r="H132" s="31" t="s">
        <v>84</v>
      </c>
      <c r="I132" s="27">
        <v>4600</v>
      </c>
      <c r="J132" s="27">
        <v>30</v>
      </c>
      <c r="K132" s="27">
        <v>0</v>
      </c>
      <c r="L132" s="27">
        <f t="shared" si="17"/>
        <v>4630</v>
      </c>
      <c r="M132" s="26">
        <f t="shared" si="18"/>
        <v>5787.5</v>
      </c>
      <c r="N132" s="26">
        <f t="shared" si="33"/>
        <v>2893.75</v>
      </c>
      <c r="O132" s="28"/>
      <c r="P132" s="49"/>
    </row>
    <row r="133" spans="1:16" ht="35.1" customHeight="1" x14ac:dyDescent="0.2">
      <c r="A133" s="21"/>
      <c r="B133" s="22"/>
      <c r="C133" s="22"/>
      <c r="D133" s="22"/>
      <c r="E133" s="22"/>
      <c r="F133" s="22"/>
      <c r="G133" s="24"/>
      <c r="H133" s="31" t="s">
        <v>85</v>
      </c>
      <c r="I133" s="27">
        <v>2000</v>
      </c>
      <c r="J133" s="27">
        <v>300</v>
      </c>
      <c r="K133" s="27">
        <v>0</v>
      </c>
      <c r="L133" s="27">
        <f t="shared" si="17"/>
        <v>2300</v>
      </c>
      <c r="M133" s="26">
        <f t="shared" si="18"/>
        <v>2875</v>
      </c>
      <c r="N133" s="26">
        <f t="shared" si="33"/>
        <v>1437.5</v>
      </c>
      <c r="O133" s="28"/>
      <c r="P133" s="49"/>
    </row>
    <row r="134" spans="1:16" ht="36" x14ac:dyDescent="0.2">
      <c r="A134" s="41" t="s">
        <v>432</v>
      </c>
      <c r="B134" s="42" t="s">
        <v>175</v>
      </c>
      <c r="C134" s="42" t="s">
        <v>10</v>
      </c>
      <c r="D134" s="42" t="s">
        <v>11</v>
      </c>
      <c r="E134" s="43" t="s">
        <v>580</v>
      </c>
      <c r="F134" s="42" t="s">
        <v>12</v>
      </c>
      <c r="G134" s="44">
        <v>3222133</v>
      </c>
      <c r="H134" s="45" t="s">
        <v>86</v>
      </c>
      <c r="I134" s="46">
        <f>SUM(I135:I139)</f>
        <v>351800</v>
      </c>
      <c r="J134" s="46">
        <f t="shared" ref="J134:N134" si="34">SUM(J135:J139)</f>
        <v>0</v>
      </c>
      <c r="K134" s="46">
        <f t="shared" si="34"/>
        <v>-3800</v>
      </c>
      <c r="L134" s="46">
        <f t="shared" si="34"/>
        <v>348000</v>
      </c>
      <c r="M134" s="46">
        <f t="shared" si="34"/>
        <v>435000</v>
      </c>
      <c r="N134" s="46">
        <f t="shared" si="34"/>
        <v>435000</v>
      </c>
      <c r="O134" s="47" t="s">
        <v>248</v>
      </c>
      <c r="P134" s="48" t="s">
        <v>296</v>
      </c>
    </row>
    <row r="135" spans="1:16" ht="35.1" customHeight="1" x14ac:dyDescent="0.2">
      <c r="A135" s="21"/>
      <c r="B135" s="22"/>
      <c r="C135" s="22"/>
      <c r="D135" s="22"/>
      <c r="E135" s="22"/>
      <c r="F135" s="22"/>
      <c r="G135" s="24"/>
      <c r="H135" s="25" t="s">
        <v>228</v>
      </c>
      <c r="I135" s="27">
        <v>26500</v>
      </c>
      <c r="J135" s="27">
        <v>0</v>
      </c>
      <c r="K135" s="27">
        <v>1000</v>
      </c>
      <c r="L135" s="27">
        <f t="shared" ref="L135:L196" si="35">I135+J135+K135</f>
        <v>27500</v>
      </c>
      <c r="M135" s="27">
        <f t="shared" ref="M135:M196" si="36">L135*1.25</f>
        <v>34375</v>
      </c>
      <c r="N135" s="27">
        <f>L135*1.25</f>
        <v>34375</v>
      </c>
      <c r="O135" s="57"/>
      <c r="P135" s="29"/>
    </row>
    <row r="136" spans="1:16" ht="35.1" customHeight="1" x14ac:dyDescent="0.2">
      <c r="A136" s="21"/>
      <c r="B136" s="22"/>
      <c r="C136" s="22"/>
      <c r="D136" s="22"/>
      <c r="E136" s="22"/>
      <c r="F136" s="22"/>
      <c r="G136" s="24"/>
      <c r="H136" s="25" t="s">
        <v>427</v>
      </c>
      <c r="I136" s="27">
        <v>199100</v>
      </c>
      <c r="J136" s="27">
        <v>0</v>
      </c>
      <c r="K136" s="27">
        <v>0</v>
      </c>
      <c r="L136" s="27">
        <f t="shared" si="35"/>
        <v>199100</v>
      </c>
      <c r="M136" s="27">
        <f t="shared" si="36"/>
        <v>248875</v>
      </c>
      <c r="N136" s="27">
        <f t="shared" ref="N136:N139" si="37">L136*1.25</f>
        <v>248875</v>
      </c>
      <c r="O136" s="57"/>
      <c r="P136" s="29"/>
    </row>
    <row r="137" spans="1:16" ht="35.1" customHeight="1" x14ac:dyDescent="0.2">
      <c r="A137" s="78"/>
      <c r="B137" s="30"/>
      <c r="C137" s="30"/>
      <c r="D137" s="30"/>
      <c r="E137" s="30"/>
      <c r="F137" s="30"/>
      <c r="G137" s="79"/>
      <c r="H137" s="25" t="s">
        <v>87</v>
      </c>
      <c r="I137" s="27">
        <v>66400</v>
      </c>
      <c r="J137" s="27">
        <v>0</v>
      </c>
      <c r="K137" s="27">
        <v>0</v>
      </c>
      <c r="L137" s="27">
        <f t="shared" si="35"/>
        <v>66400</v>
      </c>
      <c r="M137" s="27">
        <f t="shared" si="36"/>
        <v>83000</v>
      </c>
      <c r="N137" s="27">
        <f t="shared" si="37"/>
        <v>83000</v>
      </c>
      <c r="O137" s="57"/>
      <c r="P137" s="29"/>
    </row>
    <row r="138" spans="1:16" ht="35.1" customHeight="1" x14ac:dyDescent="0.2">
      <c r="A138" s="78"/>
      <c r="B138" s="30"/>
      <c r="C138" s="30"/>
      <c r="D138" s="30"/>
      <c r="E138" s="30"/>
      <c r="F138" s="30"/>
      <c r="G138" s="79"/>
      <c r="H138" s="25" t="s">
        <v>163</v>
      </c>
      <c r="I138" s="27">
        <v>46500</v>
      </c>
      <c r="J138" s="27">
        <v>0</v>
      </c>
      <c r="K138" s="27">
        <v>-2000</v>
      </c>
      <c r="L138" s="27">
        <f t="shared" si="35"/>
        <v>44500</v>
      </c>
      <c r="M138" s="27">
        <f t="shared" si="36"/>
        <v>55625</v>
      </c>
      <c r="N138" s="27">
        <f t="shared" si="37"/>
        <v>55625</v>
      </c>
      <c r="O138" s="57"/>
      <c r="P138" s="29"/>
    </row>
    <row r="139" spans="1:16" ht="35.1" customHeight="1" x14ac:dyDescent="0.2">
      <c r="A139" s="78"/>
      <c r="B139" s="30"/>
      <c r="C139" s="30"/>
      <c r="D139" s="30"/>
      <c r="E139" s="30"/>
      <c r="F139" s="30"/>
      <c r="G139" s="24"/>
      <c r="H139" s="25" t="s">
        <v>237</v>
      </c>
      <c r="I139" s="27">
        <v>13300</v>
      </c>
      <c r="J139" s="27">
        <v>0</v>
      </c>
      <c r="K139" s="27">
        <v>-2800</v>
      </c>
      <c r="L139" s="27">
        <f t="shared" si="35"/>
        <v>10500</v>
      </c>
      <c r="M139" s="27">
        <f t="shared" si="36"/>
        <v>13125</v>
      </c>
      <c r="N139" s="27">
        <f t="shared" si="37"/>
        <v>13125</v>
      </c>
      <c r="O139" s="57"/>
      <c r="P139" s="29"/>
    </row>
    <row r="140" spans="1:16" ht="35.1" customHeight="1" x14ac:dyDescent="0.2">
      <c r="A140" s="41" t="s">
        <v>506</v>
      </c>
      <c r="B140" s="42" t="s">
        <v>175</v>
      </c>
      <c r="C140" s="42" t="s">
        <v>9</v>
      </c>
      <c r="D140" s="42"/>
      <c r="E140" s="43"/>
      <c r="F140" s="42"/>
      <c r="G140" s="44"/>
      <c r="H140" s="45" t="s">
        <v>87</v>
      </c>
      <c r="I140" s="46">
        <v>0</v>
      </c>
      <c r="J140" s="46">
        <v>26400</v>
      </c>
      <c r="K140" s="46">
        <v>0</v>
      </c>
      <c r="L140" s="46">
        <f>I140+J140+K140</f>
        <v>26400</v>
      </c>
      <c r="M140" s="46">
        <f t="shared" si="36"/>
        <v>33000</v>
      </c>
      <c r="N140" s="46">
        <f>L140*1.25</f>
        <v>33000</v>
      </c>
      <c r="O140" s="47"/>
      <c r="P140" s="48"/>
    </row>
    <row r="141" spans="1:16" ht="35.1" customHeight="1" x14ac:dyDescent="0.2">
      <c r="A141" s="41" t="s">
        <v>589</v>
      </c>
      <c r="B141" s="42" t="s">
        <v>169</v>
      </c>
      <c r="C141" s="42" t="s">
        <v>9</v>
      </c>
      <c r="D141" s="42"/>
      <c r="E141" s="43"/>
      <c r="F141" s="42" t="s">
        <v>12</v>
      </c>
      <c r="G141" s="44">
        <v>3222133</v>
      </c>
      <c r="H141" s="45" t="s">
        <v>247</v>
      </c>
      <c r="I141" s="46">
        <v>19900</v>
      </c>
      <c r="J141" s="46">
        <v>0</v>
      </c>
      <c r="K141" s="46">
        <v>0</v>
      </c>
      <c r="L141" s="46">
        <f>I141+J141+K141</f>
        <v>19900</v>
      </c>
      <c r="M141" s="46">
        <f t="shared" si="36"/>
        <v>24875</v>
      </c>
      <c r="N141" s="46">
        <f>L141*1.25</f>
        <v>24875</v>
      </c>
      <c r="O141" s="47" t="s">
        <v>248</v>
      </c>
      <c r="P141" s="48"/>
    </row>
    <row r="142" spans="1:16" ht="36" x14ac:dyDescent="0.2">
      <c r="A142" s="41"/>
      <c r="B142" s="42" t="s">
        <v>169</v>
      </c>
      <c r="C142" s="42" t="s">
        <v>10</v>
      </c>
      <c r="D142" s="42" t="s">
        <v>11</v>
      </c>
      <c r="E142" s="42" t="s">
        <v>580</v>
      </c>
      <c r="F142" s="42" t="s">
        <v>12</v>
      </c>
      <c r="G142" s="44">
        <v>3222133</v>
      </c>
      <c r="H142" s="45" t="s">
        <v>241</v>
      </c>
      <c r="I142" s="46">
        <v>663600</v>
      </c>
      <c r="J142" s="46">
        <v>-663600</v>
      </c>
      <c r="K142" s="46">
        <v>0</v>
      </c>
      <c r="L142" s="46">
        <f t="shared" si="35"/>
        <v>0</v>
      </c>
      <c r="M142" s="46">
        <f t="shared" si="36"/>
        <v>0</v>
      </c>
      <c r="N142" s="46">
        <f>L142*1.25</f>
        <v>0</v>
      </c>
      <c r="O142" s="47" t="s">
        <v>248</v>
      </c>
      <c r="P142" s="48" t="s">
        <v>296</v>
      </c>
    </row>
    <row r="143" spans="1:16" ht="36" x14ac:dyDescent="0.2">
      <c r="A143" s="41" t="s">
        <v>437</v>
      </c>
      <c r="B143" s="42" t="s">
        <v>169</v>
      </c>
      <c r="C143" s="42" t="s">
        <v>10</v>
      </c>
      <c r="D143" s="42" t="s">
        <v>11</v>
      </c>
      <c r="E143" s="42" t="s">
        <v>579</v>
      </c>
      <c r="F143" s="42" t="s">
        <v>12</v>
      </c>
      <c r="G143" s="44">
        <v>3222133</v>
      </c>
      <c r="H143" s="45" t="s">
        <v>434</v>
      </c>
      <c r="I143" s="46">
        <f>SUM(I144:I145)</f>
        <v>0</v>
      </c>
      <c r="J143" s="46">
        <f t="shared" ref="J143:M143" si="38">SUM(J144:J145)</f>
        <v>518000</v>
      </c>
      <c r="K143" s="46">
        <f t="shared" si="38"/>
        <v>0</v>
      </c>
      <c r="L143" s="46">
        <f t="shared" si="38"/>
        <v>518000</v>
      </c>
      <c r="M143" s="46">
        <f t="shared" si="38"/>
        <v>647500</v>
      </c>
      <c r="N143" s="46">
        <f>SUM(N144:N145)</f>
        <v>647500</v>
      </c>
      <c r="O143" s="47" t="s">
        <v>248</v>
      </c>
      <c r="P143" s="48" t="s">
        <v>296</v>
      </c>
    </row>
    <row r="144" spans="1:16" ht="36" x14ac:dyDescent="0.2">
      <c r="A144" s="78"/>
      <c r="B144" s="30"/>
      <c r="C144" s="30"/>
      <c r="D144" s="30"/>
      <c r="E144" s="30"/>
      <c r="F144" s="30"/>
      <c r="G144" s="24"/>
      <c r="H144" s="58" t="s">
        <v>435</v>
      </c>
      <c r="I144" s="26">
        <v>0</v>
      </c>
      <c r="J144" s="26">
        <v>478000</v>
      </c>
      <c r="K144" s="26">
        <v>0</v>
      </c>
      <c r="L144" s="26">
        <f t="shared" si="35"/>
        <v>478000</v>
      </c>
      <c r="M144" s="26">
        <f t="shared" si="36"/>
        <v>597500</v>
      </c>
      <c r="N144" s="26">
        <f>L144*1.25</f>
        <v>597500</v>
      </c>
      <c r="O144" s="28"/>
      <c r="P144" s="80"/>
    </row>
    <row r="145" spans="1:16" ht="24" x14ac:dyDescent="0.2">
      <c r="A145" s="78"/>
      <c r="B145" s="30"/>
      <c r="C145" s="30"/>
      <c r="D145" s="30"/>
      <c r="E145" s="30"/>
      <c r="F145" s="30"/>
      <c r="G145" s="24"/>
      <c r="H145" s="58" t="s">
        <v>436</v>
      </c>
      <c r="I145" s="26">
        <v>0</v>
      </c>
      <c r="J145" s="26">
        <v>40000</v>
      </c>
      <c r="K145" s="26">
        <v>0</v>
      </c>
      <c r="L145" s="26">
        <f t="shared" si="35"/>
        <v>40000</v>
      </c>
      <c r="M145" s="26">
        <f t="shared" si="36"/>
        <v>50000</v>
      </c>
      <c r="N145" s="26">
        <f>L145*1.25</f>
        <v>50000</v>
      </c>
      <c r="O145" s="28"/>
      <c r="P145" s="80"/>
    </row>
    <row r="146" spans="1:16" ht="36" x14ac:dyDescent="0.2">
      <c r="A146" s="41" t="s">
        <v>562</v>
      </c>
      <c r="B146" s="42" t="s">
        <v>175</v>
      </c>
      <c r="C146" s="42" t="s">
        <v>9</v>
      </c>
      <c r="D146" s="42"/>
      <c r="E146" s="42"/>
      <c r="F146" s="42" t="s">
        <v>12</v>
      </c>
      <c r="G146" s="44">
        <v>3222133</v>
      </c>
      <c r="H146" s="45" t="s">
        <v>236</v>
      </c>
      <c r="I146" s="46">
        <v>53100</v>
      </c>
      <c r="J146" s="46">
        <v>0</v>
      </c>
      <c r="K146" s="46">
        <v>-40600</v>
      </c>
      <c r="L146" s="46">
        <f t="shared" si="35"/>
        <v>12500</v>
      </c>
      <c r="M146" s="46">
        <f t="shared" si="36"/>
        <v>15625</v>
      </c>
      <c r="N146" s="46">
        <f>L146*1.25</f>
        <v>15625</v>
      </c>
      <c r="O146" s="81" t="s">
        <v>248</v>
      </c>
      <c r="P146" s="48" t="s">
        <v>296</v>
      </c>
    </row>
    <row r="147" spans="1:16" ht="24" x14ac:dyDescent="0.2">
      <c r="A147" s="41" t="s">
        <v>474</v>
      </c>
      <c r="B147" s="42" t="s">
        <v>169</v>
      </c>
      <c r="C147" s="42" t="s">
        <v>9</v>
      </c>
      <c r="D147" s="42"/>
      <c r="E147" s="42"/>
      <c r="F147" s="42" t="s">
        <v>12</v>
      </c>
      <c r="G147" s="44">
        <v>3222133</v>
      </c>
      <c r="H147" s="45" t="s">
        <v>422</v>
      </c>
      <c r="I147" s="46">
        <v>0</v>
      </c>
      <c r="J147" s="46">
        <v>6650</v>
      </c>
      <c r="K147" s="46">
        <v>0</v>
      </c>
      <c r="L147" s="46">
        <f t="shared" si="35"/>
        <v>6650</v>
      </c>
      <c r="M147" s="46">
        <f t="shared" si="36"/>
        <v>8312.5</v>
      </c>
      <c r="N147" s="46">
        <f>L147*1.25</f>
        <v>8312.5</v>
      </c>
      <c r="O147" s="81" t="s">
        <v>248</v>
      </c>
      <c r="P147" s="48"/>
    </row>
    <row r="148" spans="1:16" ht="36" x14ac:dyDescent="0.2">
      <c r="A148" s="68"/>
      <c r="B148" s="69" t="s">
        <v>172</v>
      </c>
      <c r="C148" s="69" t="s">
        <v>10</v>
      </c>
      <c r="D148" s="69" t="s">
        <v>155</v>
      </c>
      <c r="E148" s="69"/>
      <c r="F148" s="69" t="s">
        <v>15</v>
      </c>
      <c r="G148" s="70">
        <v>3222135</v>
      </c>
      <c r="H148" s="71" t="s">
        <v>88</v>
      </c>
      <c r="I148" s="72">
        <f>SUM(I149:I150)</f>
        <v>38500</v>
      </c>
      <c r="J148" s="72">
        <f t="shared" ref="J148:N148" si="39">SUM(J149:J150)</f>
        <v>0</v>
      </c>
      <c r="K148" s="72">
        <f t="shared" si="39"/>
        <v>0</v>
      </c>
      <c r="L148" s="72">
        <f t="shared" si="39"/>
        <v>38500</v>
      </c>
      <c r="M148" s="72">
        <f t="shared" si="39"/>
        <v>48125</v>
      </c>
      <c r="N148" s="72">
        <f t="shared" si="39"/>
        <v>24062.5</v>
      </c>
      <c r="O148" s="73" t="s">
        <v>248</v>
      </c>
      <c r="P148" s="74" t="s">
        <v>296</v>
      </c>
    </row>
    <row r="149" spans="1:16" ht="35.1" customHeight="1" x14ac:dyDescent="0.2">
      <c r="A149" s="21"/>
      <c r="B149" s="22"/>
      <c r="C149" s="22"/>
      <c r="D149" s="22"/>
      <c r="E149" s="22"/>
      <c r="F149" s="22"/>
      <c r="G149" s="24"/>
      <c r="H149" s="31" t="s">
        <v>89</v>
      </c>
      <c r="I149" s="26">
        <v>28500</v>
      </c>
      <c r="J149" s="26">
        <v>0</v>
      </c>
      <c r="K149" s="26">
        <v>0</v>
      </c>
      <c r="L149" s="26">
        <f t="shared" si="35"/>
        <v>28500</v>
      </c>
      <c r="M149" s="26">
        <f t="shared" si="36"/>
        <v>35625</v>
      </c>
      <c r="N149" s="26">
        <f>L149*1.25/2</f>
        <v>17812.5</v>
      </c>
      <c r="O149" s="28"/>
      <c r="P149" s="49"/>
    </row>
    <row r="150" spans="1:16" ht="35.1" customHeight="1" x14ac:dyDescent="0.2">
      <c r="A150" s="21"/>
      <c r="B150" s="22"/>
      <c r="C150" s="22"/>
      <c r="D150" s="22"/>
      <c r="E150" s="22"/>
      <c r="F150" s="22"/>
      <c r="G150" s="24"/>
      <c r="H150" s="31" t="s">
        <v>90</v>
      </c>
      <c r="I150" s="26">
        <v>10000</v>
      </c>
      <c r="J150" s="26">
        <v>0</v>
      </c>
      <c r="K150" s="26">
        <v>0</v>
      </c>
      <c r="L150" s="26">
        <f t="shared" si="35"/>
        <v>10000</v>
      </c>
      <c r="M150" s="26">
        <f t="shared" si="36"/>
        <v>12500</v>
      </c>
      <c r="N150" s="26">
        <f>L150*1.25/2</f>
        <v>6250</v>
      </c>
      <c r="O150" s="28"/>
      <c r="P150" s="49"/>
    </row>
    <row r="151" spans="1:16" ht="35.1" customHeight="1" x14ac:dyDescent="0.2">
      <c r="A151" s="68" t="s">
        <v>463</v>
      </c>
      <c r="B151" s="69" t="s">
        <v>176</v>
      </c>
      <c r="C151" s="69" t="s">
        <v>9</v>
      </c>
      <c r="D151" s="69"/>
      <c r="E151" s="69"/>
      <c r="F151" s="69"/>
      <c r="G151" s="70">
        <v>3222137</v>
      </c>
      <c r="H151" s="71" t="s">
        <v>91</v>
      </c>
      <c r="I151" s="72">
        <v>18600</v>
      </c>
      <c r="J151" s="72">
        <v>0</v>
      </c>
      <c r="K151" s="72">
        <v>0</v>
      </c>
      <c r="L151" s="72">
        <f t="shared" si="35"/>
        <v>18600</v>
      </c>
      <c r="M151" s="72">
        <f t="shared" si="36"/>
        <v>23250</v>
      </c>
      <c r="N151" s="72">
        <f>L151*1.25</f>
        <v>23250</v>
      </c>
      <c r="O151" s="73" t="s">
        <v>248</v>
      </c>
      <c r="P151" s="74"/>
    </row>
    <row r="152" spans="1:16" ht="24" x14ac:dyDescent="0.2">
      <c r="A152" s="68"/>
      <c r="B152" s="69" t="s">
        <v>246</v>
      </c>
      <c r="C152" s="69" t="s">
        <v>9</v>
      </c>
      <c r="D152" s="69" t="s">
        <v>11</v>
      </c>
      <c r="E152" s="82" t="s">
        <v>578</v>
      </c>
      <c r="F152" s="69" t="s">
        <v>12</v>
      </c>
      <c r="G152" s="70">
        <v>3222138</v>
      </c>
      <c r="H152" s="71" t="s">
        <v>92</v>
      </c>
      <c r="I152" s="72">
        <v>25900</v>
      </c>
      <c r="J152" s="72">
        <v>0</v>
      </c>
      <c r="K152" s="72">
        <v>0</v>
      </c>
      <c r="L152" s="72">
        <f t="shared" si="35"/>
        <v>25900</v>
      </c>
      <c r="M152" s="72">
        <f t="shared" si="36"/>
        <v>32375</v>
      </c>
      <c r="N152" s="72">
        <f>L152*1.205</f>
        <v>31209.500000000004</v>
      </c>
      <c r="O152" s="73" t="s">
        <v>248</v>
      </c>
      <c r="P152" s="74"/>
    </row>
    <row r="153" spans="1:16" ht="36" x14ac:dyDescent="0.2">
      <c r="A153" s="68" t="s">
        <v>431</v>
      </c>
      <c r="B153" s="69" t="s">
        <v>175</v>
      </c>
      <c r="C153" s="69" t="s">
        <v>10</v>
      </c>
      <c r="D153" s="69" t="s">
        <v>155</v>
      </c>
      <c r="E153" s="82" t="s">
        <v>580</v>
      </c>
      <c r="F153" s="69" t="s">
        <v>15</v>
      </c>
      <c r="G153" s="70">
        <v>3222139</v>
      </c>
      <c r="H153" s="71" t="s">
        <v>93</v>
      </c>
      <c r="I153" s="72">
        <f>SUM(I154:I159)</f>
        <v>159200</v>
      </c>
      <c r="J153" s="72">
        <f t="shared" ref="J153:M153" si="40">SUM(J154:J159)</f>
        <v>-220</v>
      </c>
      <c r="K153" s="72">
        <f t="shared" si="40"/>
        <v>0</v>
      </c>
      <c r="L153" s="72">
        <f t="shared" si="40"/>
        <v>158980</v>
      </c>
      <c r="M153" s="72">
        <f t="shared" si="40"/>
        <v>198725</v>
      </c>
      <c r="N153" s="72">
        <f>SUM(N154:N159)</f>
        <v>99362.5</v>
      </c>
      <c r="O153" s="73" t="s">
        <v>248</v>
      </c>
      <c r="P153" s="74" t="s">
        <v>296</v>
      </c>
    </row>
    <row r="154" spans="1:16" ht="35.1" customHeight="1" x14ac:dyDescent="0.2">
      <c r="A154" s="21"/>
      <c r="B154" s="22"/>
      <c r="C154" s="22"/>
      <c r="D154" s="22"/>
      <c r="E154" s="22"/>
      <c r="F154" s="22"/>
      <c r="G154" s="24"/>
      <c r="H154" s="25" t="s">
        <v>94</v>
      </c>
      <c r="I154" s="26">
        <v>43800</v>
      </c>
      <c r="J154" s="26">
        <v>-1330</v>
      </c>
      <c r="K154" s="26">
        <v>0</v>
      </c>
      <c r="L154" s="26">
        <f t="shared" si="35"/>
        <v>42470</v>
      </c>
      <c r="M154" s="26">
        <f t="shared" si="36"/>
        <v>53087.5</v>
      </c>
      <c r="N154" s="26">
        <f>L154*1.25/2</f>
        <v>26543.75</v>
      </c>
      <c r="O154" s="28"/>
      <c r="P154" s="49"/>
    </row>
    <row r="155" spans="1:16" ht="35.1" customHeight="1" x14ac:dyDescent="0.2">
      <c r="A155" s="21"/>
      <c r="B155" s="22"/>
      <c r="C155" s="22"/>
      <c r="D155" s="22"/>
      <c r="E155" s="22"/>
      <c r="F155" s="22"/>
      <c r="G155" s="24"/>
      <c r="H155" s="31" t="s">
        <v>229</v>
      </c>
      <c r="I155" s="26">
        <v>57700</v>
      </c>
      <c r="J155" s="26">
        <v>15460</v>
      </c>
      <c r="K155" s="26">
        <v>0</v>
      </c>
      <c r="L155" s="26">
        <f t="shared" si="35"/>
        <v>73160</v>
      </c>
      <c r="M155" s="26">
        <f t="shared" si="36"/>
        <v>91450</v>
      </c>
      <c r="N155" s="26">
        <f t="shared" ref="N155:N159" si="41">L155*1.25/2</f>
        <v>45725</v>
      </c>
      <c r="O155" s="28"/>
      <c r="P155" s="49"/>
    </row>
    <row r="156" spans="1:16" ht="35.1" customHeight="1" x14ac:dyDescent="0.2">
      <c r="A156" s="21"/>
      <c r="B156" s="22"/>
      <c r="C156" s="22"/>
      <c r="D156" s="22"/>
      <c r="E156" s="22"/>
      <c r="F156" s="22"/>
      <c r="G156" s="24"/>
      <c r="H156" s="31" t="s">
        <v>95</v>
      </c>
      <c r="I156" s="26">
        <v>42500</v>
      </c>
      <c r="J156" s="26">
        <v>-42500</v>
      </c>
      <c r="K156" s="26">
        <v>0</v>
      </c>
      <c r="L156" s="26">
        <f t="shared" si="35"/>
        <v>0</v>
      </c>
      <c r="M156" s="26">
        <f t="shared" si="36"/>
        <v>0</v>
      </c>
      <c r="N156" s="26">
        <f t="shared" si="41"/>
        <v>0</v>
      </c>
      <c r="O156" s="28"/>
      <c r="P156" s="49"/>
    </row>
    <row r="157" spans="1:16" ht="35.1" customHeight="1" x14ac:dyDescent="0.2">
      <c r="A157" s="21"/>
      <c r="B157" s="22"/>
      <c r="C157" s="22"/>
      <c r="D157" s="22"/>
      <c r="E157" s="22"/>
      <c r="F157" s="22"/>
      <c r="G157" s="24"/>
      <c r="H157" s="31" t="s">
        <v>433</v>
      </c>
      <c r="I157" s="26">
        <v>0</v>
      </c>
      <c r="J157" s="26">
        <v>38320</v>
      </c>
      <c r="K157" s="26">
        <v>0</v>
      </c>
      <c r="L157" s="26">
        <f t="shared" si="35"/>
        <v>38320</v>
      </c>
      <c r="M157" s="26">
        <f t="shared" si="36"/>
        <v>47900</v>
      </c>
      <c r="N157" s="26">
        <f t="shared" si="41"/>
        <v>23950</v>
      </c>
      <c r="O157" s="28"/>
      <c r="P157" s="49"/>
    </row>
    <row r="158" spans="1:16" ht="35.1" customHeight="1" x14ac:dyDescent="0.2">
      <c r="A158" s="54"/>
      <c r="B158" s="55"/>
      <c r="C158" s="55"/>
      <c r="D158" s="55"/>
      <c r="E158" s="55"/>
      <c r="F158" s="55"/>
      <c r="G158" s="56"/>
      <c r="H158" s="25" t="s">
        <v>213</v>
      </c>
      <c r="I158" s="26">
        <v>4600</v>
      </c>
      <c r="J158" s="26">
        <v>430</v>
      </c>
      <c r="K158" s="26">
        <v>0</v>
      </c>
      <c r="L158" s="26">
        <f t="shared" si="35"/>
        <v>5030</v>
      </c>
      <c r="M158" s="26">
        <f t="shared" si="36"/>
        <v>6287.5</v>
      </c>
      <c r="N158" s="26">
        <f t="shared" si="41"/>
        <v>3143.75</v>
      </c>
      <c r="O158" s="28"/>
      <c r="P158" s="29"/>
    </row>
    <row r="159" spans="1:16" s="52" customFormat="1" ht="35.1" customHeight="1" x14ac:dyDescent="0.2">
      <c r="A159" s="62"/>
      <c r="B159" s="63"/>
      <c r="C159" s="63"/>
      <c r="D159" s="63"/>
      <c r="E159" s="63"/>
      <c r="F159" s="63"/>
      <c r="G159" s="65"/>
      <c r="H159" s="25" t="s">
        <v>294</v>
      </c>
      <c r="I159" s="27">
        <v>10600</v>
      </c>
      <c r="J159" s="26">
        <v>-10600</v>
      </c>
      <c r="K159" s="26">
        <v>0</v>
      </c>
      <c r="L159" s="27">
        <f t="shared" si="35"/>
        <v>0</v>
      </c>
      <c r="M159" s="26">
        <f t="shared" si="36"/>
        <v>0</v>
      </c>
      <c r="N159" s="26">
        <f t="shared" si="41"/>
        <v>0</v>
      </c>
      <c r="O159" s="28"/>
      <c r="P159" s="67"/>
    </row>
    <row r="160" spans="1:16" ht="36" x14ac:dyDescent="0.2">
      <c r="A160" s="68"/>
      <c r="B160" s="69"/>
      <c r="C160" s="69"/>
      <c r="D160" s="69"/>
      <c r="E160" s="69"/>
      <c r="F160" s="69"/>
      <c r="G160" s="70">
        <v>3222140</v>
      </c>
      <c r="H160" s="71" t="s">
        <v>157</v>
      </c>
      <c r="I160" s="72">
        <f>I161</f>
        <v>21200</v>
      </c>
      <c r="J160" s="72">
        <f t="shared" ref="J160:N160" si="42">J161</f>
        <v>0</v>
      </c>
      <c r="K160" s="72">
        <f t="shared" si="42"/>
        <v>0</v>
      </c>
      <c r="L160" s="72">
        <f t="shared" si="42"/>
        <v>21200</v>
      </c>
      <c r="M160" s="72">
        <f t="shared" si="42"/>
        <v>26500</v>
      </c>
      <c r="N160" s="72">
        <f t="shared" si="42"/>
        <v>26500</v>
      </c>
      <c r="O160" s="73"/>
      <c r="P160" s="74" t="s">
        <v>296</v>
      </c>
    </row>
    <row r="161" spans="1:16" ht="35.1" customHeight="1" x14ac:dyDescent="0.2">
      <c r="A161" s="21" t="s">
        <v>467</v>
      </c>
      <c r="B161" s="22" t="s">
        <v>172</v>
      </c>
      <c r="C161" s="22" t="s">
        <v>9</v>
      </c>
      <c r="D161" s="22"/>
      <c r="E161" s="22"/>
      <c r="F161" s="22"/>
      <c r="G161" s="24">
        <v>3222140</v>
      </c>
      <c r="H161" s="31" t="s">
        <v>367</v>
      </c>
      <c r="I161" s="26">
        <v>21200</v>
      </c>
      <c r="J161" s="26">
        <v>0</v>
      </c>
      <c r="K161" s="26">
        <v>0</v>
      </c>
      <c r="L161" s="26">
        <f t="shared" si="35"/>
        <v>21200</v>
      </c>
      <c r="M161" s="26">
        <f t="shared" si="36"/>
        <v>26500</v>
      </c>
      <c r="N161" s="26">
        <f>L161*1.25</f>
        <v>26500</v>
      </c>
      <c r="O161" s="28" t="s">
        <v>248</v>
      </c>
      <c r="P161" s="49"/>
    </row>
    <row r="162" spans="1:16" ht="35.1" customHeight="1" x14ac:dyDescent="0.2">
      <c r="A162" s="32"/>
      <c r="B162" s="33"/>
      <c r="C162" s="33"/>
      <c r="D162" s="33"/>
      <c r="E162" s="33"/>
      <c r="F162" s="33"/>
      <c r="G162" s="34">
        <v>32229</v>
      </c>
      <c r="H162" s="35" t="s">
        <v>96</v>
      </c>
      <c r="I162" s="36">
        <f>SUM(I163:I163)</f>
        <v>25200</v>
      </c>
      <c r="J162" s="36">
        <f t="shared" ref="J162:N162" si="43">SUM(J163:J163)</f>
        <v>0</v>
      </c>
      <c r="K162" s="36">
        <f t="shared" si="43"/>
        <v>4800</v>
      </c>
      <c r="L162" s="36">
        <f t="shared" si="43"/>
        <v>30000</v>
      </c>
      <c r="M162" s="36">
        <f t="shared" si="43"/>
        <v>37500</v>
      </c>
      <c r="N162" s="36">
        <f t="shared" si="43"/>
        <v>30000</v>
      </c>
      <c r="O162" s="37"/>
      <c r="P162" s="38"/>
    </row>
    <row r="163" spans="1:16" ht="35.1" customHeight="1" x14ac:dyDescent="0.2">
      <c r="A163" s="21" t="s">
        <v>533</v>
      </c>
      <c r="B163" s="22" t="s">
        <v>177</v>
      </c>
      <c r="C163" s="22" t="s">
        <v>9</v>
      </c>
      <c r="D163" s="22"/>
      <c r="E163" s="22"/>
      <c r="F163" s="22"/>
      <c r="G163" s="24">
        <v>3222921</v>
      </c>
      <c r="H163" s="31" t="s">
        <v>97</v>
      </c>
      <c r="I163" s="83">
        <v>25200</v>
      </c>
      <c r="J163" s="83">
        <v>0</v>
      </c>
      <c r="K163" s="83">
        <v>4800</v>
      </c>
      <c r="L163" s="83">
        <f t="shared" si="35"/>
        <v>30000</v>
      </c>
      <c r="M163" s="26">
        <f t="shared" si="36"/>
        <v>37500</v>
      </c>
      <c r="N163" s="83">
        <f>L163</f>
        <v>30000</v>
      </c>
      <c r="O163" s="28" t="s">
        <v>248</v>
      </c>
      <c r="P163" s="29"/>
    </row>
    <row r="164" spans="1:16" ht="35.1" customHeight="1" x14ac:dyDescent="0.2">
      <c r="A164" s="32"/>
      <c r="B164" s="33"/>
      <c r="C164" s="33"/>
      <c r="D164" s="33"/>
      <c r="E164" s="33"/>
      <c r="F164" s="33"/>
      <c r="G164" s="34">
        <v>3223</v>
      </c>
      <c r="H164" s="35" t="s">
        <v>98</v>
      </c>
      <c r="I164" s="36">
        <f>SUM(I165:I167)</f>
        <v>327200</v>
      </c>
      <c r="J164" s="36">
        <f t="shared" ref="J164:N164" si="44">SUM(J165:J167)</f>
        <v>0</v>
      </c>
      <c r="K164" s="36">
        <f t="shared" si="44"/>
        <v>0</v>
      </c>
      <c r="L164" s="36">
        <f t="shared" si="44"/>
        <v>327200</v>
      </c>
      <c r="M164" s="36">
        <f t="shared" si="44"/>
        <v>409000</v>
      </c>
      <c r="N164" s="36">
        <f t="shared" si="44"/>
        <v>394276</v>
      </c>
      <c r="O164" s="37"/>
      <c r="P164" s="84"/>
    </row>
    <row r="165" spans="1:16" ht="48" x14ac:dyDescent="0.2">
      <c r="A165" s="21"/>
      <c r="B165" s="22"/>
      <c r="C165" s="22"/>
      <c r="D165" s="22"/>
      <c r="E165" s="22"/>
      <c r="F165" s="22"/>
      <c r="G165" s="24">
        <v>32231</v>
      </c>
      <c r="H165" s="31" t="s">
        <v>271</v>
      </c>
      <c r="I165" s="26">
        <v>126100</v>
      </c>
      <c r="J165" s="26">
        <v>0</v>
      </c>
      <c r="K165" s="26">
        <v>40000</v>
      </c>
      <c r="L165" s="26">
        <f t="shared" si="35"/>
        <v>166100</v>
      </c>
      <c r="M165" s="26">
        <f t="shared" si="36"/>
        <v>207625</v>
      </c>
      <c r="N165" s="83">
        <f>L165*1.205</f>
        <v>200150.5</v>
      </c>
      <c r="O165" s="28" t="s">
        <v>248</v>
      </c>
      <c r="P165" s="29" t="s">
        <v>362</v>
      </c>
    </row>
    <row r="166" spans="1:16" ht="48" x14ac:dyDescent="0.2">
      <c r="A166" s="21"/>
      <c r="B166" s="22"/>
      <c r="C166" s="22"/>
      <c r="D166" s="22"/>
      <c r="E166" s="22"/>
      <c r="F166" s="22"/>
      <c r="G166" s="24">
        <v>32233</v>
      </c>
      <c r="H166" s="31" t="s">
        <v>99</v>
      </c>
      <c r="I166" s="26">
        <v>126100</v>
      </c>
      <c r="J166" s="26">
        <v>0</v>
      </c>
      <c r="K166" s="26">
        <v>0</v>
      </c>
      <c r="L166" s="26">
        <f t="shared" si="35"/>
        <v>126100</v>
      </c>
      <c r="M166" s="26">
        <f t="shared" si="36"/>
        <v>157625</v>
      </c>
      <c r="N166" s="83">
        <f t="shared" ref="N166:N167" si="45">L166*1.205</f>
        <v>151950.5</v>
      </c>
      <c r="O166" s="28" t="s">
        <v>248</v>
      </c>
      <c r="P166" s="29" t="s">
        <v>362</v>
      </c>
    </row>
    <row r="167" spans="1:16" ht="48" x14ac:dyDescent="0.2">
      <c r="A167" s="21"/>
      <c r="B167" s="22"/>
      <c r="C167" s="22"/>
      <c r="D167" s="22"/>
      <c r="E167" s="22"/>
      <c r="F167" s="22"/>
      <c r="G167" s="24">
        <v>32234</v>
      </c>
      <c r="H167" s="25" t="s">
        <v>100</v>
      </c>
      <c r="I167" s="26">
        <v>75000</v>
      </c>
      <c r="J167" s="26">
        <v>0</v>
      </c>
      <c r="K167" s="26">
        <v>-40000</v>
      </c>
      <c r="L167" s="26">
        <f t="shared" si="35"/>
        <v>35000</v>
      </c>
      <c r="M167" s="26">
        <f t="shared" si="36"/>
        <v>43750</v>
      </c>
      <c r="N167" s="83">
        <f t="shared" si="45"/>
        <v>42175</v>
      </c>
      <c r="O167" s="28" t="s">
        <v>248</v>
      </c>
      <c r="P167" s="29" t="s">
        <v>362</v>
      </c>
    </row>
    <row r="168" spans="1:16" ht="35.1" customHeight="1" x14ac:dyDescent="0.2">
      <c r="A168" s="32"/>
      <c r="B168" s="33"/>
      <c r="C168" s="33"/>
      <c r="D168" s="33"/>
      <c r="E168" s="33"/>
      <c r="F168" s="33"/>
      <c r="G168" s="34">
        <v>3224236</v>
      </c>
      <c r="H168" s="35" t="s">
        <v>101</v>
      </c>
      <c r="I168" s="36">
        <f>SUM(I169,I176)</f>
        <v>130200</v>
      </c>
      <c r="J168" s="36">
        <f t="shared" ref="J168:N168" si="46">SUM(J169,J176)</f>
        <v>0</v>
      </c>
      <c r="K168" s="36">
        <f t="shared" si="46"/>
        <v>9455</v>
      </c>
      <c r="L168" s="36">
        <f t="shared" si="46"/>
        <v>139655</v>
      </c>
      <c r="M168" s="36">
        <f t="shared" si="46"/>
        <v>174568.75</v>
      </c>
      <c r="N168" s="36">
        <f t="shared" si="46"/>
        <v>139655</v>
      </c>
      <c r="O168" s="37"/>
      <c r="P168" s="40"/>
    </row>
    <row r="169" spans="1:16" ht="35.1" customHeight="1" x14ac:dyDescent="0.2">
      <c r="A169" s="68" t="s">
        <v>438</v>
      </c>
      <c r="B169" s="69" t="s">
        <v>419</v>
      </c>
      <c r="C169" s="69" t="s">
        <v>10</v>
      </c>
      <c r="D169" s="69" t="s">
        <v>11</v>
      </c>
      <c r="E169" s="82" t="s">
        <v>580</v>
      </c>
      <c r="F169" s="69" t="s">
        <v>12</v>
      </c>
      <c r="G169" s="70">
        <v>3224236</v>
      </c>
      <c r="H169" s="71" t="s">
        <v>102</v>
      </c>
      <c r="I169" s="72">
        <f>SUM(I170:I175)</f>
        <v>63200</v>
      </c>
      <c r="J169" s="72">
        <f t="shared" ref="J169:N169" si="47">SUM(J170:J175)</f>
        <v>0</v>
      </c>
      <c r="K169" s="72">
        <f t="shared" si="47"/>
        <v>4240</v>
      </c>
      <c r="L169" s="72">
        <f t="shared" si="47"/>
        <v>67440</v>
      </c>
      <c r="M169" s="72">
        <f t="shared" si="47"/>
        <v>84300</v>
      </c>
      <c r="N169" s="72">
        <f t="shared" si="47"/>
        <v>67440</v>
      </c>
      <c r="O169" s="73" t="s">
        <v>248</v>
      </c>
      <c r="P169" s="74" t="s">
        <v>296</v>
      </c>
    </row>
    <row r="170" spans="1:16" ht="35.1" customHeight="1" x14ac:dyDescent="0.2">
      <c r="A170" s="21"/>
      <c r="B170" s="22"/>
      <c r="C170" s="22"/>
      <c r="D170" s="22"/>
      <c r="E170" s="22"/>
      <c r="F170" s="22"/>
      <c r="G170" s="24"/>
      <c r="H170" s="31" t="s">
        <v>223</v>
      </c>
      <c r="I170" s="26">
        <v>10000</v>
      </c>
      <c r="J170" s="26">
        <v>-4150</v>
      </c>
      <c r="K170" s="26">
        <v>0</v>
      </c>
      <c r="L170" s="26">
        <f t="shared" si="35"/>
        <v>5850</v>
      </c>
      <c r="M170" s="26">
        <f t="shared" si="36"/>
        <v>7312.5</v>
      </c>
      <c r="N170" s="83">
        <f>L170</f>
        <v>5850</v>
      </c>
      <c r="O170" s="28"/>
      <c r="P170" s="53"/>
    </row>
    <row r="171" spans="1:16" ht="35.1" customHeight="1" x14ac:dyDescent="0.2">
      <c r="A171" s="21"/>
      <c r="B171" s="22"/>
      <c r="C171" s="22"/>
      <c r="D171" s="22"/>
      <c r="E171" s="22"/>
      <c r="F171" s="22"/>
      <c r="G171" s="24"/>
      <c r="H171" s="31" t="s">
        <v>224</v>
      </c>
      <c r="I171" s="26">
        <v>17300</v>
      </c>
      <c r="J171" s="26">
        <v>-1100</v>
      </c>
      <c r="K171" s="26">
        <v>-2100</v>
      </c>
      <c r="L171" s="26">
        <f t="shared" si="35"/>
        <v>14100</v>
      </c>
      <c r="M171" s="26">
        <f t="shared" si="36"/>
        <v>17625</v>
      </c>
      <c r="N171" s="83">
        <f t="shared" ref="N171:N175" si="48">L171</f>
        <v>14100</v>
      </c>
      <c r="O171" s="28"/>
      <c r="P171" s="49"/>
    </row>
    <row r="172" spans="1:16" ht="51" customHeight="1" x14ac:dyDescent="0.2">
      <c r="A172" s="21"/>
      <c r="B172" s="22"/>
      <c r="C172" s="22"/>
      <c r="D172" s="22"/>
      <c r="E172" s="22"/>
      <c r="F172" s="22"/>
      <c r="G172" s="24"/>
      <c r="H172" s="31" t="s">
        <v>160</v>
      </c>
      <c r="I172" s="26">
        <v>8000</v>
      </c>
      <c r="J172" s="26">
        <v>1850</v>
      </c>
      <c r="K172" s="26">
        <v>3000</v>
      </c>
      <c r="L172" s="26">
        <f t="shared" si="35"/>
        <v>12850</v>
      </c>
      <c r="M172" s="26">
        <f t="shared" si="36"/>
        <v>16062.5</v>
      </c>
      <c r="N172" s="83">
        <f t="shared" si="48"/>
        <v>12850</v>
      </c>
      <c r="O172" s="28"/>
      <c r="P172" s="49"/>
    </row>
    <row r="173" spans="1:16" ht="35.1" customHeight="1" x14ac:dyDescent="0.2">
      <c r="A173" s="21"/>
      <c r="B173" s="22"/>
      <c r="C173" s="22"/>
      <c r="D173" s="22"/>
      <c r="E173" s="22"/>
      <c r="F173" s="22"/>
      <c r="G173" s="24"/>
      <c r="H173" s="31" t="s">
        <v>161</v>
      </c>
      <c r="I173" s="26">
        <v>13900</v>
      </c>
      <c r="J173" s="26">
        <v>-600</v>
      </c>
      <c r="K173" s="26">
        <v>0</v>
      </c>
      <c r="L173" s="26">
        <f t="shared" si="35"/>
        <v>13300</v>
      </c>
      <c r="M173" s="26">
        <f t="shared" si="36"/>
        <v>16625</v>
      </c>
      <c r="N173" s="83">
        <f t="shared" si="48"/>
        <v>13300</v>
      </c>
      <c r="O173" s="28"/>
      <c r="P173" s="49"/>
    </row>
    <row r="174" spans="1:16" ht="35.1" customHeight="1" x14ac:dyDescent="0.2">
      <c r="A174" s="21"/>
      <c r="B174" s="22"/>
      <c r="C174" s="22"/>
      <c r="D174" s="22"/>
      <c r="E174" s="22"/>
      <c r="F174" s="22"/>
      <c r="G174" s="24"/>
      <c r="H174" s="31" t="s">
        <v>103</v>
      </c>
      <c r="I174" s="26">
        <v>10000</v>
      </c>
      <c r="J174" s="26">
        <v>2610</v>
      </c>
      <c r="K174" s="26">
        <v>3340</v>
      </c>
      <c r="L174" s="26">
        <f t="shared" si="35"/>
        <v>15950</v>
      </c>
      <c r="M174" s="26">
        <f t="shared" si="36"/>
        <v>19937.5</v>
      </c>
      <c r="N174" s="83">
        <f t="shared" si="48"/>
        <v>15950</v>
      </c>
      <c r="O174" s="28"/>
      <c r="P174" s="49"/>
    </row>
    <row r="175" spans="1:16" ht="35.1" customHeight="1" x14ac:dyDescent="0.2">
      <c r="A175" s="21"/>
      <c r="B175" s="22"/>
      <c r="C175" s="22"/>
      <c r="D175" s="22"/>
      <c r="E175" s="22"/>
      <c r="F175" s="22"/>
      <c r="G175" s="24"/>
      <c r="H175" s="31" t="s">
        <v>420</v>
      </c>
      <c r="I175" s="26">
        <v>4000</v>
      </c>
      <c r="J175" s="26">
        <v>1390</v>
      </c>
      <c r="K175" s="26">
        <v>0</v>
      </c>
      <c r="L175" s="26">
        <f t="shared" si="35"/>
        <v>5390</v>
      </c>
      <c r="M175" s="26">
        <f t="shared" si="36"/>
        <v>6737.5</v>
      </c>
      <c r="N175" s="83">
        <f t="shared" si="48"/>
        <v>5390</v>
      </c>
      <c r="O175" s="28"/>
      <c r="P175" s="49"/>
    </row>
    <row r="176" spans="1:16" ht="36" x14ac:dyDescent="0.2">
      <c r="A176" s="68" t="s">
        <v>446</v>
      </c>
      <c r="B176" s="69" t="s">
        <v>219</v>
      </c>
      <c r="C176" s="69" t="s">
        <v>10</v>
      </c>
      <c r="D176" s="69" t="s">
        <v>11</v>
      </c>
      <c r="E176" s="82" t="s">
        <v>580</v>
      </c>
      <c r="F176" s="69" t="s">
        <v>12</v>
      </c>
      <c r="G176" s="70">
        <v>3224236</v>
      </c>
      <c r="H176" s="71" t="s">
        <v>104</v>
      </c>
      <c r="I176" s="72">
        <f>SUM(I177:I181)</f>
        <v>67000</v>
      </c>
      <c r="J176" s="72">
        <f t="shared" ref="J176:N176" si="49">SUM(J177:J181)</f>
        <v>0</v>
      </c>
      <c r="K176" s="72">
        <f t="shared" si="49"/>
        <v>5215</v>
      </c>
      <c r="L176" s="72">
        <f t="shared" si="49"/>
        <v>72215</v>
      </c>
      <c r="M176" s="72">
        <f t="shared" si="49"/>
        <v>90268.75</v>
      </c>
      <c r="N176" s="72">
        <f t="shared" si="49"/>
        <v>72215</v>
      </c>
      <c r="O176" s="73" t="s">
        <v>248</v>
      </c>
      <c r="P176" s="74" t="s">
        <v>296</v>
      </c>
    </row>
    <row r="177" spans="1:16" ht="35.1" customHeight="1" x14ac:dyDescent="0.2">
      <c r="A177" s="54"/>
      <c r="B177" s="55"/>
      <c r="C177" s="55"/>
      <c r="D177" s="55"/>
      <c r="E177" s="55"/>
      <c r="F177" s="55"/>
      <c r="G177" s="56"/>
      <c r="H177" s="25" t="s">
        <v>231</v>
      </c>
      <c r="I177" s="27">
        <v>8600</v>
      </c>
      <c r="J177" s="27">
        <v>3670</v>
      </c>
      <c r="K177" s="27">
        <v>-2270</v>
      </c>
      <c r="L177" s="27">
        <f t="shared" si="35"/>
        <v>10000</v>
      </c>
      <c r="M177" s="26">
        <f t="shared" si="36"/>
        <v>12500</v>
      </c>
      <c r="N177" s="83">
        <f>L177</f>
        <v>10000</v>
      </c>
      <c r="O177" s="57"/>
      <c r="P177" s="60"/>
    </row>
    <row r="178" spans="1:16" ht="35.1" customHeight="1" x14ac:dyDescent="0.2">
      <c r="A178" s="54"/>
      <c r="B178" s="55"/>
      <c r="C178" s="55"/>
      <c r="D178" s="55"/>
      <c r="E178" s="55"/>
      <c r="F178" s="55"/>
      <c r="G178" s="56"/>
      <c r="H178" s="25" t="s">
        <v>105</v>
      </c>
      <c r="I178" s="27">
        <v>8600</v>
      </c>
      <c r="J178" s="27">
        <v>3150</v>
      </c>
      <c r="K178" s="27">
        <v>2650</v>
      </c>
      <c r="L178" s="27">
        <f t="shared" si="35"/>
        <v>14400</v>
      </c>
      <c r="M178" s="26">
        <f t="shared" si="36"/>
        <v>18000</v>
      </c>
      <c r="N178" s="83">
        <f t="shared" ref="N178:N181" si="50">L178</f>
        <v>14400</v>
      </c>
      <c r="O178" s="57"/>
      <c r="P178" s="29"/>
    </row>
    <row r="179" spans="1:16" ht="35.1" customHeight="1" x14ac:dyDescent="0.2">
      <c r="A179" s="62"/>
      <c r="B179" s="63"/>
      <c r="C179" s="63"/>
      <c r="D179" s="63"/>
      <c r="E179" s="63"/>
      <c r="F179" s="63"/>
      <c r="G179" s="65"/>
      <c r="H179" s="25" t="s">
        <v>106</v>
      </c>
      <c r="I179" s="27">
        <v>31200</v>
      </c>
      <c r="J179" s="27">
        <v>-12685</v>
      </c>
      <c r="K179" s="27">
        <v>4835</v>
      </c>
      <c r="L179" s="27">
        <f t="shared" si="35"/>
        <v>23350</v>
      </c>
      <c r="M179" s="26">
        <f t="shared" si="36"/>
        <v>29187.5</v>
      </c>
      <c r="N179" s="83">
        <f t="shared" si="50"/>
        <v>23350</v>
      </c>
      <c r="O179" s="57"/>
      <c r="P179" s="29"/>
    </row>
    <row r="180" spans="1:16" ht="35.1" customHeight="1" x14ac:dyDescent="0.2">
      <c r="A180" s="62"/>
      <c r="B180" s="63"/>
      <c r="C180" s="63"/>
      <c r="D180" s="63"/>
      <c r="E180" s="63"/>
      <c r="F180" s="63"/>
      <c r="G180" s="65"/>
      <c r="H180" s="25" t="s">
        <v>164</v>
      </c>
      <c r="I180" s="27">
        <v>6000</v>
      </c>
      <c r="J180" s="27">
        <v>-1075</v>
      </c>
      <c r="K180" s="27">
        <v>0</v>
      </c>
      <c r="L180" s="27">
        <f t="shared" si="35"/>
        <v>4925</v>
      </c>
      <c r="M180" s="26">
        <f t="shared" si="36"/>
        <v>6156.25</v>
      </c>
      <c r="N180" s="83">
        <f t="shared" si="50"/>
        <v>4925</v>
      </c>
      <c r="O180" s="57"/>
      <c r="P180" s="29"/>
    </row>
    <row r="181" spans="1:16" ht="87.75" customHeight="1" x14ac:dyDescent="0.2">
      <c r="A181" s="54"/>
      <c r="B181" s="55"/>
      <c r="C181" s="55"/>
      <c r="D181" s="55"/>
      <c r="E181" s="55"/>
      <c r="F181" s="55"/>
      <c r="G181" s="56"/>
      <c r="H181" s="25" t="s">
        <v>107</v>
      </c>
      <c r="I181" s="27">
        <v>12600</v>
      </c>
      <c r="J181" s="27">
        <v>6940</v>
      </c>
      <c r="K181" s="27">
        <v>0</v>
      </c>
      <c r="L181" s="27">
        <f t="shared" si="35"/>
        <v>19540</v>
      </c>
      <c r="M181" s="26">
        <f t="shared" si="36"/>
        <v>24425</v>
      </c>
      <c r="N181" s="83">
        <f t="shared" si="50"/>
        <v>19540</v>
      </c>
      <c r="O181" s="57"/>
      <c r="P181" s="29"/>
    </row>
    <row r="182" spans="1:16" ht="35.1" customHeight="1" x14ac:dyDescent="0.2">
      <c r="A182" s="32"/>
      <c r="B182" s="33"/>
      <c r="C182" s="33"/>
      <c r="D182" s="33"/>
      <c r="E182" s="33"/>
      <c r="F182" s="33"/>
      <c r="G182" s="34">
        <v>32244</v>
      </c>
      <c r="H182" s="35" t="s">
        <v>260</v>
      </c>
      <c r="I182" s="36">
        <f>I183+I184</f>
        <v>27200</v>
      </c>
      <c r="J182" s="36">
        <f t="shared" ref="J182:N182" si="51">J183+J184</f>
        <v>-2000</v>
      </c>
      <c r="K182" s="36">
        <f t="shared" si="51"/>
        <v>4000</v>
      </c>
      <c r="L182" s="36">
        <f t="shared" si="51"/>
        <v>29200</v>
      </c>
      <c r="M182" s="36">
        <f t="shared" si="51"/>
        <v>36500</v>
      </c>
      <c r="N182" s="36">
        <f t="shared" si="51"/>
        <v>34366</v>
      </c>
      <c r="O182" s="37"/>
      <c r="P182" s="40"/>
    </row>
    <row r="183" spans="1:16" ht="35.1" customHeight="1" x14ac:dyDescent="0.2">
      <c r="A183" s="54" t="s">
        <v>478</v>
      </c>
      <c r="B183" s="55" t="s">
        <v>178</v>
      </c>
      <c r="C183" s="55" t="s">
        <v>9</v>
      </c>
      <c r="D183" s="55"/>
      <c r="E183" s="85"/>
      <c r="F183" s="55"/>
      <c r="G183" s="56">
        <v>322444</v>
      </c>
      <c r="H183" s="25" t="s">
        <v>261</v>
      </c>
      <c r="I183" s="27">
        <v>27200</v>
      </c>
      <c r="J183" s="27">
        <v>-2000</v>
      </c>
      <c r="K183" s="27">
        <v>0</v>
      </c>
      <c r="L183" s="27">
        <f t="shared" si="35"/>
        <v>25200</v>
      </c>
      <c r="M183" s="26">
        <f t="shared" si="36"/>
        <v>31500</v>
      </c>
      <c r="N183" s="83">
        <f>L183*1.205</f>
        <v>30366</v>
      </c>
      <c r="O183" s="57" t="s">
        <v>248</v>
      </c>
      <c r="P183" s="29"/>
    </row>
    <row r="184" spans="1:16" ht="35.1" customHeight="1" x14ac:dyDescent="0.2">
      <c r="A184" s="54" t="s">
        <v>527</v>
      </c>
      <c r="B184" s="55" t="s">
        <v>559</v>
      </c>
      <c r="C184" s="55" t="s">
        <v>9</v>
      </c>
      <c r="D184" s="55"/>
      <c r="E184" s="85"/>
      <c r="F184" s="55"/>
      <c r="G184" s="56"/>
      <c r="H184" s="25" t="s">
        <v>523</v>
      </c>
      <c r="I184" s="27">
        <v>0</v>
      </c>
      <c r="J184" s="27">
        <v>0</v>
      </c>
      <c r="K184" s="27">
        <v>4000</v>
      </c>
      <c r="L184" s="27">
        <v>4000</v>
      </c>
      <c r="M184" s="26">
        <v>5000</v>
      </c>
      <c r="N184" s="83">
        <v>4000</v>
      </c>
      <c r="O184" s="57" t="s">
        <v>248</v>
      </c>
      <c r="P184" s="29"/>
    </row>
    <row r="185" spans="1:16" ht="35.1" customHeight="1" x14ac:dyDescent="0.2">
      <c r="A185" s="32"/>
      <c r="B185" s="33"/>
      <c r="C185" s="33"/>
      <c r="D185" s="33"/>
      <c r="E185" s="33"/>
      <c r="F185" s="33"/>
      <c r="G185" s="34">
        <v>3225</v>
      </c>
      <c r="H185" s="35" t="s">
        <v>400</v>
      </c>
      <c r="I185" s="36">
        <f>I186</f>
        <v>33200</v>
      </c>
      <c r="J185" s="36">
        <f t="shared" ref="J185:N185" si="52">J186</f>
        <v>0</v>
      </c>
      <c r="K185" s="36">
        <f t="shared" si="52"/>
        <v>0</v>
      </c>
      <c r="L185" s="36">
        <f t="shared" si="52"/>
        <v>33200</v>
      </c>
      <c r="M185" s="36">
        <f t="shared" si="52"/>
        <v>41500</v>
      </c>
      <c r="N185" s="36">
        <f t="shared" si="52"/>
        <v>33200</v>
      </c>
      <c r="O185" s="37"/>
      <c r="P185" s="38"/>
    </row>
    <row r="186" spans="1:16" ht="36" x14ac:dyDescent="0.2">
      <c r="A186" s="41"/>
      <c r="B186" s="86" t="s">
        <v>390</v>
      </c>
      <c r="C186" s="42" t="s">
        <v>10</v>
      </c>
      <c r="D186" s="42" t="s">
        <v>11</v>
      </c>
      <c r="E186" s="77" t="s">
        <v>580</v>
      </c>
      <c r="F186" s="42" t="s">
        <v>12</v>
      </c>
      <c r="G186" s="44" t="s">
        <v>353</v>
      </c>
      <c r="H186" s="45" t="s">
        <v>373</v>
      </c>
      <c r="I186" s="46">
        <f>SUM(I187:I188)</f>
        <v>33200</v>
      </c>
      <c r="J186" s="46">
        <f t="shared" ref="J186:N186" si="53">SUM(J187:J188)</f>
        <v>0</v>
      </c>
      <c r="K186" s="46">
        <f t="shared" si="53"/>
        <v>0</v>
      </c>
      <c r="L186" s="46">
        <f t="shared" si="53"/>
        <v>33200</v>
      </c>
      <c r="M186" s="46">
        <f t="shared" si="53"/>
        <v>41500</v>
      </c>
      <c r="N186" s="46">
        <f t="shared" si="53"/>
        <v>33200</v>
      </c>
      <c r="O186" s="47"/>
      <c r="P186" s="48" t="s">
        <v>296</v>
      </c>
    </row>
    <row r="187" spans="1:16" ht="35.1" customHeight="1" x14ac:dyDescent="0.2">
      <c r="A187" s="62"/>
      <c r="B187" s="63"/>
      <c r="C187" s="55"/>
      <c r="D187" s="63"/>
      <c r="E187" s="63"/>
      <c r="F187" s="63"/>
      <c r="G187" s="56"/>
      <c r="H187" s="25" t="s">
        <v>354</v>
      </c>
      <c r="I187" s="27">
        <v>23200</v>
      </c>
      <c r="J187" s="27">
        <v>0</v>
      </c>
      <c r="K187" s="27">
        <v>0</v>
      </c>
      <c r="L187" s="27">
        <f t="shared" si="35"/>
        <v>23200</v>
      </c>
      <c r="M187" s="26">
        <f t="shared" si="36"/>
        <v>29000</v>
      </c>
      <c r="N187" s="27">
        <f>L187</f>
        <v>23200</v>
      </c>
      <c r="O187" s="66" t="s">
        <v>248</v>
      </c>
      <c r="P187" s="29"/>
    </row>
    <row r="188" spans="1:16" ht="35.1" customHeight="1" x14ac:dyDescent="0.2">
      <c r="A188" s="62"/>
      <c r="B188" s="63"/>
      <c r="C188" s="55"/>
      <c r="D188" s="63"/>
      <c r="E188" s="63"/>
      <c r="F188" s="63"/>
      <c r="G188" s="56"/>
      <c r="H188" s="25" t="s">
        <v>355</v>
      </c>
      <c r="I188" s="27">
        <v>10000</v>
      </c>
      <c r="J188" s="27">
        <v>0</v>
      </c>
      <c r="K188" s="27">
        <v>0</v>
      </c>
      <c r="L188" s="27">
        <f t="shared" si="35"/>
        <v>10000</v>
      </c>
      <c r="M188" s="26">
        <f t="shared" si="36"/>
        <v>12500</v>
      </c>
      <c r="N188" s="27">
        <f>L188</f>
        <v>10000</v>
      </c>
      <c r="O188" s="66" t="s">
        <v>248</v>
      </c>
      <c r="P188" s="67"/>
    </row>
    <row r="189" spans="1:16" ht="35.1" customHeight="1" x14ac:dyDescent="0.2">
      <c r="A189" s="32"/>
      <c r="B189" s="33" t="s">
        <v>385</v>
      </c>
      <c r="C189" s="33" t="s">
        <v>10</v>
      </c>
      <c r="D189" s="33" t="s">
        <v>11</v>
      </c>
      <c r="E189" s="87" t="s">
        <v>579</v>
      </c>
      <c r="F189" s="33" t="s">
        <v>12</v>
      </c>
      <c r="G189" s="34">
        <v>32272</v>
      </c>
      <c r="H189" s="35" t="s">
        <v>374</v>
      </c>
      <c r="I189" s="36">
        <f>SUM(I190:I193)</f>
        <v>27200</v>
      </c>
      <c r="J189" s="36">
        <f t="shared" ref="J189:N189" si="54">SUM(J190:J193)</f>
        <v>0</v>
      </c>
      <c r="K189" s="36">
        <f t="shared" si="54"/>
        <v>7800</v>
      </c>
      <c r="L189" s="36">
        <f t="shared" si="54"/>
        <v>35000</v>
      </c>
      <c r="M189" s="36">
        <f t="shared" si="54"/>
        <v>43750</v>
      </c>
      <c r="N189" s="36">
        <f t="shared" si="54"/>
        <v>42175</v>
      </c>
      <c r="O189" s="37"/>
      <c r="P189" s="38" t="s">
        <v>296</v>
      </c>
    </row>
    <row r="190" spans="1:16" ht="35.1" customHeight="1" x14ac:dyDescent="0.2">
      <c r="A190" s="21"/>
      <c r="B190" s="22"/>
      <c r="C190" s="22"/>
      <c r="D190" s="22"/>
      <c r="E190" s="88"/>
      <c r="F190" s="22"/>
      <c r="G190" s="24" t="s">
        <v>360</v>
      </c>
      <c r="H190" s="31" t="s">
        <v>342</v>
      </c>
      <c r="I190" s="26">
        <v>9300</v>
      </c>
      <c r="J190" s="26">
        <v>0</v>
      </c>
      <c r="K190" s="26">
        <v>25700</v>
      </c>
      <c r="L190" s="26">
        <f t="shared" si="35"/>
        <v>35000</v>
      </c>
      <c r="M190" s="26">
        <f t="shared" si="36"/>
        <v>43750</v>
      </c>
      <c r="N190" s="83">
        <f>L190*1.205</f>
        <v>42175</v>
      </c>
      <c r="O190" s="28" t="s">
        <v>248</v>
      </c>
      <c r="P190" s="49"/>
    </row>
    <row r="191" spans="1:16" ht="35.1" customHeight="1" x14ac:dyDescent="0.2">
      <c r="A191" s="21"/>
      <c r="B191" s="22"/>
      <c r="C191" s="22"/>
      <c r="D191" s="22"/>
      <c r="E191" s="88"/>
      <c r="F191" s="22"/>
      <c r="G191" s="24" t="s">
        <v>360</v>
      </c>
      <c r="H191" s="31" t="s">
        <v>343</v>
      </c>
      <c r="I191" s="26">
        <v>7300</v>
      </c>
      <c r="J191" s="26">
        <v>0</v>
      </c>
      <c r="K191" s="26">
        <v>-7300</v>
      </c>
      <c r="L191" s="26">
        <f t="shared" si="35"/>
        <v>0</v>
      </c>
      <c r="M191" s="26">
        <f t="shared" si="36"/>
        <v>0</v>
      </c>
      <c r="N191" s="83">
        <f t="shared" ref="N191:N193" si="55">L191*1.205</f>
        <v>0</v>
      </c>
      <c r="O191" s="28" t="s">
        <v>248</v>
      </c>
      <c r="P191" s="49"/>
    </row>
    <row r="192" spans="1:16" ht="35.1" customHeight="1" x14ac:dyDescent="0.2">
      <c r="A192" s="21"/>
      <c r="B192" s="22"/>
      <c r="C192" s="22"/>
      <c r="D192" s="22"/>
      <c r="E192" s="88"/>
      <c r="F192" s="22"/>
      <c r="G192" s="24" t="s">
        <v>360</v>
      </c>
      <c r="H192" s="31" t="s">
        <v>344</v>
      </c>
      <c r="I192" s="26">
        <v>3300</v>
      </c>
      <c r="J192" s="26">
        <v>0</v>
      </c>
      <c r="K192" s="26">
        <v>-3300</v>
      </c>
      <c r="L192" s="26">
        <f t="shared" si="35"/>
        <v>0</v>
      </c>
      <c r="M192" s="26">
        <f t="shared" si="36"/>
        <v>0</v>
      </c>
      <c r="N192" s="83">
        <f t="shared" si="55"/>
        <v>0</v>
      </c>
      <c r="O192" s="28" t="s">
        <v>248</v>
      </c>
      <c r="P192" s="49"/>
    </row>
    <row r="193" spans="1:16" ht="35.1" customHeight="1" x14ac:dyDescent="0.2">
      <c r="A193" s="21"/>
      <c r="B193" s="22"/>
      <c r="C193" s="22"/>
      <c r="D193" s="22"/>
      <c r="E193" s="88"/>
      <c r="F193" s="22"/>
      <c r="G193" s="24" t="s">
        <v>353</v>
      </c>
      <c r="H193" s="31" t="s">
        <v>352</v>
      </c>
      <c r="I193" s="26">
        <v>7300</v>
      </c>
      <c r="J193" s="26">
        <v>0</v>
      </c>
      <c r="K193" s="26">
        <v>-7300</v>
      </c>
      <c r="L193" s="26">
        <f t="shared" si="35"/>
        <v>0</v>
      </c>
      <c r="M193" s="26">
        <f t="shared" si="36"/>
        <v>0</v>
      </c>
      <c r="N193" s="83">
        <f t="shared" si="55"/>
        <v>0</v>
      </c>
      <c r="O193" s="28" t="s">
        <v>248</v>
      </c>
      <c r="P193" s="49"/>
    </row>
    <row r="194" spans="1:16" ht="35.1" customHeight="1" x14ac:dyDescent="0.2">
      <c r="A194" s="32"/>
      <c r="B194" s="33"/>
      <c r="C194" s="33"/>
      <c r="D194" s="33"/>
      <c r="E194" s="33"/>
      <c r="F194" s="33"/>
      <c r="G194" s="34">
        <v>3231</v>
      </c>
      <c r="H194" s="35" t="s">
        <v>108</v>
      </c>
      <c r="I194" s="36">
        <f>SUM(I195,I198)</f>
        <v>92200</v>
      </c>
      <c r="J194" s="36">
        <f t="shared" ref="J194:N194" si="56">SUM(J195,J198)</f>
        <v>0</v>
      </c>
      <c r="K194" s="36">
        <f t="shared" si="56"/>
        <v>0</v>
      </c>
      <c r="L194" s="36">
        <f t="shared" si="56"/>
        <v>92200</v>
      </c>
      <c r="M194" s="36">
        <f t="shared" si="56"/>
        <v>115250</v>
      </c>
      <c r="N194" s="36">
        <f t="shared" si="56"/>
        <v>111101</v>
      </c>
      <c r="O194" s="37"/>
      <c r="P194" s="40"/>
    </row>
    <row r="195" spans="1:16" ht="35.1" customHeight="1" x14ac:dyDescent="0.2">
      <c r="A195" s="68"/>
      <c r="B195" s="69"/>
      <c r="C195" s="69"/>
      <c r="D195" s="69"/>
      <c r="E195" s="69"/>
      <c r="F195" s="69"/>
      <c r="G195" s="70">
        <v>32311</v>
      </c>
      <c r="H195" s="71" t="s">
        <v>109</v>
      </c>
      <c r="I195" s="72">
        <f>SUM(I196:I197)</f>
        <v>75600</v>
      </c>
      <c r="J195" s="72">
        <f t="shared" ref="J195:N195" si="57">SUM(J196:J197)</f>
        <v>0</v>
      </c>
      <c r="K195" s="72">
        <f t="shared" si="57"/>
        <v>0</v>
      </c>
      <c r="L195" s="72">
        <f t="shared" si="57"/>
        <v>75600</v>
      </c>
      <c r="M195" s="72">
        <f t="shared" si="57"/>
        <v>94500</v>
      </c>
      <c r="N195" s="72">
        <f t="shared" si="57"/>
        <v>91098</v>
      </c>
      <c r="O195" s="73"/>
      <c r="P195" s="76"/>
    </row>
    <row r="196" spans="1:16" ht="48" x14ac:dyDescent="0.2">
      <c r="A196" s="21"/>
      <c r="B196" s="55"/>
      <c r="C196" s="55"/>
      <c r="D196" s="55"/>
      <c r="E196" s="55"/>
      <c r="F196" s="55"/>
      <c r="G196" s="56" t="s">
        <v>360</v>
      </c>
      <c r="H196" s="25" t="s">
        <v>110</v>
      </c>
      <c r="I196" s="27">
        <v>25200</v>
      </c>
      <c r="J196" s="27">
        <v>0</v>
      </c>
      <c r="K196" s="27">
        <v>0</v>
      </c>
      <c r="L196" s="27">
        <f t="shared" si="35"/>
        <v>25200</v>
      </c>
      <c r="M196" s="26">
        <f t="shared" si="36"/>
        <v>31500</v>
      </c>
      <c r="N196" s="83">
        <f>L196*1.205</f>
        <v>30366</v>
      </c>
      <c r="O196" s="28" t="s">
        <v>248</v>
      </c>
      <c r="P196" s="29" t="s">
        <v>362</v>
      </c>
    </row>
    <row r="197" spans="1:16" ht="48" x14ac:dyDescent="0.2">
      <c r="A197" s="21"/>
      <c r="B197" s="55"/>
      <c r="C197" s="55"/>
      <c r="D197" s="55"/>
      <c r="E197" s="55"/>
      <c r="F197" s="55"/>
      <c r="G197" s="56" t="s">
        <v>360</v>
      </c>
      <c r="H197" s="25" t="s">
        <v>339</v>
      </c>
      <c r="I197" s="27">
        <v>50400</v>
      </c>
      <c r="J197" s="27">
        <v>0</v>
      </c>
      <c r="K197" s="27">
        <v>0</v>
      </c>
      <c r="L197" s="27">
        <f t="shared" ref="L197:L260" si="58">I197+J197+K197</f>
        <v>50400</v>
      </c>
      <c r="M197" s="26">
        <f t="shared" ref="M197:M260" si="59">L197*1.25</f>
        <v>63000</v>
      </c>
      <c r="N197" s="83">
        <f>L197*1.205</f>
        <v>60732</v>
      </c>
      <c r="O197" s="28" t="s">
        <v>248</v>
      </c>
      <c r="P197" s="29" t="s">
        <v>362</v>
      </c>
    </row>
    <row r="198" spans="1:16" ht="51.75" customHeight="1" x14ac:dyDescent="0.2">
      <c r="A198" s="68"/>
      <c r="B198" s="69"/>
      <c r="C198" s="69"/>
      <c r="D198" s="69"/>
      <c r="E198" s="69"/>
      <c r="F198" s="69"/>
      <c r="G198" s="70">
        <v>32313</v>
      </c>
      <c r="H198" s="71" t="s">
        <v>111</v>
      </c>
      <c r="I198" s="72">
        <v>16600</v>
      </c>
      <c r="J198" s="72">
        <v>0</v>
      </c>
      <c r="K198" s="72">
        <v>0</v>
      </c>
      <c r="L198" s="72">
        <f t="shared" si="58"/>
        <v>16600</v>
      </c>
      <c r="M198" s="72">
        <f t="shared" si="59"/>
        <v>20750</v>
      </c>
      <c r="N198" s="72">
        <f>L198*1.205</f>
        <v>20003</v>
      </c>
      <c r="O198" s="73" t="s">
        <v>248</v>
      </c>
      <c r="P198" s="74" t="s">
        <v>362</v>
      </c>
    </row>
    <row r="199" spans="1:16" ht="35.1" customHeight="1" x14ac:dyDescent="0.2">
      <c r="A199" s="32"/>
      <c r="B199" s="33"/>
      <c r="C199" s="33"/>
      <c r="D199" s="33"/>
      <c r="E199" s="33"/>
      <c r="F199" s="33"/>
      <c r="G199" s="34">
        <v>3232</v>
      </c>
      <c r="H199" s="35" t="s">
        <v>112</v>
      </c>
      <c r="I199" s="36">
        <f>SUM(I200,I204,I273)</f>
        <v>672700</v>
      </c>
      <c r="J199" s="36">
        <f t="shared" ref="J199:N199" si="60">SUM(J200,J204,J273)</f>
        <v>127100</v>
      </c>
      <c r="K199" s="36">
        <f t="shared" si="60"/>
        <v>-197300</v>
      </c>
      <c r="L199" s="36">
        <f t="shared" si="60"/>
        <v>633000</v>
      </c>
      <c r="M199" s="36">
        <f t="shared" si="60"/>
        <v>791250</v>
      </c>
      <c r="N199" s="36">
        <f t="shared" si="60"/>
        <v>448006.5</v>
      </c>
      <c r="O199" s="37"/>
      <c r="P199" s="38"/>
    </row>
    <row r="200" spans="1:16" ht="35.1" customHeight="1" x14ac:dyDescent="0.2">
      <c r="A200" s="68"/>
      <c r="B200" s="69" t="s">
        <v>179</v>
      </c>
      <c r="C200" s="69" t="s">
        <v>9</v>
      </c>
      <c r="D200" s="69"/>
      <c r="E200" s="69"/>
      <c r="F200" s="69"/>
      <c r="G200" s="70">
        <v>32321</v>
      </c>
      <c r="H200" s="71" t="s">
        <v>113</v>
      </c>
      <c r="I200" s="72">
        <f>SUM(I201:I203)</f>
        <v>13200</v>
      </c>
      <c r="J200" s="72">
        <f t="shared" ref="J200:N200" si="61">SUM(J201:J203)</f>
        <v>0</v>
      </c>
      <c r="K200" s="72">
        <f t="shared" si="61"/>
        <v>-6600</v>
      </c>
      <c r="L200" s="72">
        <f t="shared" si="61"/>
        <v>6600</v>
      </c>
      <c r="M200" s="72">
        <f t="shared" si="61"/>
        <v>8250</v>
      </c>
      <c r="N200" s="72">
        <f t="shared" si="61"/>
        <v>8223</v>
      </c>
      <c r="O200" s="73" t="s">
        <v>248</v>
      </c>
      <c r="P200" s="74"/>
    </row>
    <row r="201" spans="1:16" ht="35.1" customHeight="1" x14ac:dyDescent="0.2">
      <c r="A201" s="21"/>
      <c r="B201" s="22"/>
      <c r="C201" s="22"/>
      <c r="D201" s="22"/>
      <c r="E201" s="22"/>
      <c r="F201" s="22"/>
      <c r="G201" s="24"/>
      <c r="H201" s="31" t="s">
        <v>114</v>
      </c>
      <c r="I201" s="26">
        <v>6600</v>
      </c>
      <c r="J201" s="26">
        <v>0</v>
      </c>
      <c r="K201" s="26">
        <v>-6600</v>
      </c>
      <c r="L201" s="26">
        <f t="shared" si="58"/>
        <v>0</v>
      </c>
      <c r="M201" s="26">
        <f t="shared" si="59"/>
        <v>0</v>
      </c>
      <c r="N201" s="83">
        <f>L201*1.205</f>
        <v>0</v>
      </c>
      <c r="O201" s="28"/>
      <c r="P201" s="49"/>
    </row>
    <row r="202" spans="1:16" ht="35.1" customHeight="1" x14ac:dyDescent="0.2">
      <c r="A202" s="21"/>
      <c r="B202" s="22"/>
      <c r="C202" s="22"/>
      <c r="D202" s="22"/>
      <c r="E202" s="22"/>
      <c r="F202" s="22"/>
      <c r="G202" s="24"/>
      <c r="H202" s="31" t="s">
        <v>115</v>
      </c>
      <c r="I202" s="26">
        <v>6600</v>
      </c>
      <c r="J202" s="26">
        <v>0</v>
      </c>
      <c r="K202" s="26">
        <v>-6000</v>
      </c>
      <c r="L202" s="26">
        <f t="shared" si="58"/>
        <v>600</v>
      </c>
      <c r="M202" s="26">
        <f t="shared" si="59"/>
        <v>750</v>
      </c>
      <c r="N202" s="83">
        <f>L202*1.205</f>
        <v>723</v>
      </c>
      <c r="O202" s="28"/>
      <c r="P202" s="49"/>
    </row>
    <row r="203" spans="1:16" ht="48" customHeight="1" x14ac:dyDescent="0.2">
      <c r="A203" s="21" t="s">
        <v>530</v>
      </c>
      <c r="B203" s="22" t="s">
        <v>531</v>
      </c>
      <c r="C203" s="22" t="s">
        <v>9</v>
      </c>
      <c r="D203" s="22"/>
      <c r="E203" s="22"/>
      <c r="F203" s="22"/>
      <c r="G203" s="24"/>
      <c r="H203" s="31" t="s">
        <v>529</v>
      </c>
      <c r="I203" s="26">
        <v>0</v>
      </c>
      <c r="J203" s="26">
        <v>0</v>
      </c>
      <c r="K203" s="26">
        <v>6000</v>
      </c>
      <c r="L203" s="26">
        <f t="shared" si="58"/>
        <v>6000</v>
      </c>
      <c r="M203" s="26">
        <f t="shared" si="59"/>
        <v>7500</v>
      </c>
      <c r="N203" s="83">
        <f>M203</f>
        <v>7500</v>
      </c>
      <c r="O203" s="28"/>
      <c r="P203" s="49"/>
    </row>
    <row r="204" spans="1:16" ht="35.1" customHeight="1" x14ac:dyDescent="0.2">
      <c r="A204" s="68"/>
      <c r="B204" s="69"/>
      <c r="C204" s="69"/>
      <c r="D204" s="69"/>
      <c r="E204" s="69"/>
      <c r="F204" s="69"/>
      <c r="G204" s="70">
        <v>32322</v>
      </c>
      <c r="H204" s="71" t="s">
        <v>116</v>
      </c>
      <c r="I204" s="72">
        <f>SUM(I205:I211)+I221</f>
        <v>569200</v>
      </c>
      <c r="J204" s="72">
        <f t="shared" ref="J204:M204" si="62">SUM(J205:J220)+J221</f>
        <v>120600</v>
      </c>
      <c r="K204" s="72">
        <f t="shared" si="62"/>
        <v>-139600</v>
      </c>
      <c r="L204" s="72">
        <f t="shared" si="62"/>
        <v>580700</v>
      </c>
      <c r="M204" s="72">
        <f t="shared" si="62"/>
        <v>725875</v>
      </c>
      <c r="N204" s="72">
        <f>SUM(N205:N220)+N221</f>
        <v>405930</v>
      </c>
      <c r="O204" s="73" t="s">
        <v>248</v>
      </c>
      <c r="P204" s="74"/>
    </row>
    <row r="205" spans="1:16" ht="35.1" customHeight="1" x14ac:dyDescent="0.2">
      <c r="A205" s="59"/>
      <c r="B205" s="55" t="s">
        <v>409</v>
      </c>
      <c r="C205" s="55"/>
      <c r="D205" s="55"/>
      <c r="E205" s="55"/>
      <c r="F205" s="55"/>
      <c r="G205" s="55"/>
      <c r="H205" s="25" t="s">
        <v>117</v>
      </c>
      <c r="I205" s="27">
        <v>2000</v>
      </c>
      <c r="J205" s="27">
        <v>0</v>
      </c>
      <c r="K205" s="27">
        <v>0</v>
      </c>
      <c r="L205" s="27">
        <f t="shared" si="58"/>
        <v>2000</v>
      </c>
      <c r="M205" s="26">
        <f t="shared" si="59"/>
        <v>2500</v>
      </c>
      <c r="N205" s="83">
        <f t="shared" ref="N205:N209" si="63">L205*1.205</f>
        <v>2410</v>
      </c>
      <c r="O205" s="89"/>
      <c r="P205" s="29"/>
    </row>
    <row r="206" spans="1:16" ht="35.1" customHeight="1" x14ac:dyDescent="0.2">
      <c r="A206" s="59" t="s">
        <v>502</v>
      </c>
      <c r="B206" s="55" t="s">
        <v>275</v>
      </c>
      <c r="C206" s="55" t="s">
        <v>9</v>
      </c>
      <c r="D206" s="55"/>
      <c r="E206" s="55"/>
      <c r="F206" s="55"/>
      <c r="G206" s="55"/>
      <c r="H206" s="25" t="s">
        <v>569</v>
      </c>
      <c r="I206" s="27">
        <v>10600</v>
      </c>
      <c r="J206" s="27">
        <v>0</v>
      </c>
      <c r="K206" s="27">
        <v>0</v>
      </c>
      <c r="L206" s="27">
        <f t="shared" si="58"/>
        <v>10600</v>
      </c>
      <c r="M206" s="26">
        <f t="shared" si="59"/>
        <v>13250</v>
      </c>
      <c r="N206" s="83">
        <f t="shared" si="63"/>
        <v>12773</v>
      </c>
      <c r="O206" s="89"/>
      <c r="P206" s="29"/>
    </row>
    <row r="207" spans="1:16" ht="35.1" customHeight="1" x14ac:dyDescent="0.2">
      <c r="A207" s="59" t="s">
        <v>479</v>
      </c>
      <c r="B207" s="55" t="s">
        <v>399</v>
      </c>
      <c r="C207" s="55" t="s">
        <v>9</v>
      </c>
      <c r="D207" s="55"/>
      <c r="E207" s="55"/>
      <c r="F207" s="55"/>
      <c r="G207" s="55"/>
      <c r="H207" s="25" t="s">
        <v>398</v>
      </c>
      <c r="I207" s="27">
        <v>25200</v>
      </c>
      <c r="J207" s="27">
        <v>0</v>
      </c>
      <c r="K207" s="27">
        <v>0</v>
      </c>
      <c r="L207" s="27">
        <f t="shared" si="58"/>
        <v>25200</v>
      </c>
      <c r="M207" s="26">
        <f t="shared" si="59"/>
        <v>31500</v>
      </c>
      <c r="N207" s="83">
        <f t="shared" si="63"/>
        <v>30366</v>
      </c>
      <c r="O207" s="89"/>
      <c r="P207" s="29"/>
    </row>
    <row r="208" spans="1:16" ht="35.1" customHeight="1" x14ac:dyDescent="0.2">
      <c r="A208" s="59"/>
      <c r="B208" s="55" t="s">
        <v>274</v>
      </c>
      <c r="C208" s="55" t="s">
        <v>9</v>
      </c>
      <c r="D208" s="55"/>
      <c r="E208" s="55"/>
      <c r="F208" s="55"/>
      <c r="G208" s="55"/>
      <c r="H208" s="25" t="s">
        <v>118</v>
      </c>
      <c r="I208" s="27">
        <v>2700</v>
      </c>
      <c r="J208" s="27">
        <v>0</v>
      </c>
      <c r="K208" s="27">
        <v>0</v>
      </c>
      <c r="L208" s="27">
        <f t="shared" si="58"/>
        <v>2700</v>
      </c>
      <c r="M208" s="26">
        <f t="shared" si="59"/>
        <v>3375</v>
      </c>
      <c r="N208" s="83">
        <f t="shared" si="63"/>
        <v>3253.5</v>
      </c>
      <c r="O208" s="89"/>
      <c r="P208" s="29"/>
    </row>
    <row r="209" spans="1:16" ht="35.1" customHeight="1" x14ac:dyDescent="0.2">
      <c r="A209" s="59" t="s">
        <v>535</v>
      </c>
      <c r="B209" s="55" t="s">
        <v>488</v>
      </c>
      <c r="C209" s="55" t="s">
        <v>9</v>
      </c>
      <c r="D209" s="55"/>
      <c r="E209" s="55"/>
      <c r="F209" s="55"/>
      <c r="G209" s="55"/>
      <c r="H209" s="25" t="s">
        <v>485</v>
      </c>
      <c r="I209" s="27">
        <v>0</v>
      </c>
      <c r="J209" s="27">
        <v>8000</v>
      </c>
      <c r="K209" s="27">
        <v>0</v>
      </c>
      <c r="L209" s="27">
        <f t="shared" si="58"/>
        <v>8000</v>
      </c>
      <c r="M209" s="26">
        <f t="shared" si="59"/>
        <v>10000</v>
      </c>
      <c r="N209" s="83">
        <f t="shared" si="63"/>
        <v>9640</v>
      </c>
      <c r="O209" s="89"/>
      <c r="P209" s="29"/>
    </row>
    <row r="210" spans="1:16" ht="35.1" customHeight="1" x14ac:dyDescent="0.2">
      <c r="A210" s="59" t="s">
        <v>510</v>
      </c>
      <c r="B210" s="55" t="s">
        <v>399</v>
      </c>
      <c r="C210" s="55" t="s">
        <v>9</v>
      </c>
      <c r="D210" s="55"/>
      <c r="E210" s="55"/>
      <c r="F210" s="55"/>
      <c r="G210" s="55"/>
      <c r="H210" s="25" t="s">
        <v>484</v>
      </c>
      <c r="I210" s="27">
        <v>0</v>
      </c>
      <c r="J210" s="27">
        <v>8500</v>
      </c>
      <c r="K210" s="27">
        <v>0</v>
      </c>
      <c r="L210" s="27">
        <f t="shared" si="58"/>
        <v>8500</v>
      </c>
      <c r="M210" s="26">
        <f t="shared" si="59"/>
        <v>10625</v>
      </c>
      <c r="N210" s="83">
        <f t="shared" ref="N210:N215" si="64">L210</f>
        <v>8500</v>
      </c>
      <c r="O210" s="89"/>
      <c r="P210" s="29"/>
    </row>
    <row r="211" spans="1:16" ht="36" x14ac:dyDescent="0.2">
      <c r="A211" s="61" t="s">
        <v>511</v>
      </c>
      <c r="B211" s="42" t="s">
        <v>180</v>
      </c>
      <c r="C211" s="42" t="s">
        <v>10</v>
      </c>
      <c r="D211" s="42" t="s">
        <v>11</v>
      </c>
      <c r="E211" s="42" t="s">
        <v>579</v>
      </c>
      <c r="F211" s="42" t="s">
        <v>227</v>
      </c>
      <c r="G211" s="42"/>
      <c r="H211" s="45" t="s">
        <v>119</v>
      </c>
      <c r="I211" s="46">
        <v>30500</v>
      </c>
      <c r="J211" s="46">
        <v>19500</v>
      </c>
      <c r="K211" s="46">
        <v>0</v>
      </c>
      <c r="L211" s="46">
        <f>I211+J211+K211</f>
        <v>50000</v>
      </c>
      <c r="M211" s="46">
        <f t="shared" si="59"/>
        <v>62500</v>
      </c>
      <c r="N211" s="46">
        <f t="shared" si="64"/>
        <v>50000</v>
      </c>
      <c r="O211" s="81" t="s">
        <v>248</v>
      </c>
      <c r="P211" s="48" t="s">
        <v>296</v>
      </c>
    </row>
    <row r="212" spans="1:16" ht="41.25" customHeight="1" x14ac:dyDescent="0.2">
      <c r="A212" s="90" t="s">
        <v>464</v>
      </c>
      <c r="B212" s="22" t="s">
        <v>465</v>
      </c>
      <c r="C212" s="22" t="s">
        <v>9</v>
      </c>
      <c r="D212" s="22"/>
      <c r="E212" s="22"/>
      <c r="F212" s="22"/>
      <c r="G212" s="22"/>
      <c r="H212" s="31" t="s">
        <v>120</v>
      </c>
      <c r="I212" s="26">
        <v>11900</v>
      </c>
      <c r="J212" s="26">
        <v>36900</v>
      </c>
      <c r="K212" s="26">
        <v>-48800</v>
      </c>
      <c r="L212" s="26">
        <f t="shared" si="58"/>
        <v>0</v>
      </c>
      <c r="M212" s="26">
        <f t="shared" si="59"/>
        <v>0</v>
      </c>
      <c r="N212" s="26">
        <f t="shared" si="64"/>
        <v>0</v>
      </c>
      <c r="O212" s="91" t="s">
        <v>248</v>
      </c>
      <c r="P212" s="49"/>
    </row>
    <row r="213" spans="1:16" ht="41.25" customHeight="1" x14ac:dyDescent="0.2">
      <c r="A213" s="59" t="s">
        <v>549</v>
      </c>
      <c r="B213" s="55" t="s">
        <v>386</v>
      </c>
      <c r="C213" s="55" t="s">
        <v>9</v>
      </c>
      <c r="D213" s="55"/>
      <c r="E213" s="55"/>
      <c r="F213" s="55"/>
      <c r="G213" s="55"/>
      <c r="H213" s="25" t="s">
        <v>547</v>
      </c>
      <c r="I213" s="27">
        <v>0</v>
      </c>
      <c r="J213" s="27">
        <v>0</v>
      </c>
      <c r="K213" s="27">
        <v>20000</v>
      </c>
      <c r="L213" s="27">
        <f t="shared" si="58"/>
        <v>20000</v>
      </c>
      <c r="M213" s="26">
        <f t="shared" si="59"/>
        <v>25000</v>
      </c>
      <c r="N213" s="83">
        <f t="shared" si="64"/>
        <v>20000</v>
      </c>
      <c r="O213" s="89" t="s">
        <v>248</v>
      </c>
      <c r="P213" s="29"/>
    </row>
    <row r="214" spans="1:16" ht="41.25" customHeight="1" x14ac:dyDescent="0.2">
      <c r="A214" s="59" t="s">
        <v>550</v>
      </c>
      <c r="B214" s="55" t="s">
        <v>551</v>
      </c>
      <c r="C214" s="55" t="s">
        <v>9</v>
      </c>
      <c r="D214" s="55"/>
      <c r="E214" s="55"/>
      <c r="F214" s="55"/>
      <c r="G214" s="55"/>
      <c r="H214" s="25" t="s">
        <v>548</v>
      </c>
      <c r="I214" s="27">
        <v>0</v>
      </c>
      <c r="J214" s="27">
        <v>0</v>
      </c>
      <c r="K214" s="27">
        <v>25000</v>
      </c>
      <c r="L214" s="27">
        <f t="shared" si="58"/>
        <v>25000</v>
      </c>
      <c r="M214" s="27">
        <f t="shared" si="59"/>
        <v>31250</v>
      </c>
      <c r="N214" s="27">
        <f t="shared" si="64"/>
        <v>25000</v>
      </c>
      <c r="O214" s="89" t="s">
        <v>248</v>
      </c>
      <c r="P214" s="29"/>
    </row>
    <row r="215" spans="1:16" ht="35.1" customHeight="1" x14ac:dyDescent="0.2">
      <c r="A215" s="59"/>
      <c r="B215" s="55" t="s">
        <v>386</v>
      </c>
      <c r="C215" s="55" t="s">
        <v>9</v>
      </c>
      <c r="D215" s="55"/>
      <c r="E215" s="55"/>
      <c r="F215" s="55"/>
      <c r="G215" s="55" t="s">
        <v>369</v>
      </c>
      <c r="H215" s="25" t="s">
        <v>368</v>
      </c>
      <c r="I215" s="27">
        <v>6000</v>
      </c>
      <c r="J215" s="27">
        <v>0</v>
      </c>
      <c r="K215" s="27">
        <v>-6000</v>
      </c>
      <c r="L215" s="27">
        <f t="shared" si="58"/>
        <v>0</v>
      </c>
      <c r="M215" s="26">
        <f t="shared" si="59"/>
        <v>0</v>
      </c>
      <c r="N215" s="83">
        <f t="shared" si="64"/>
        <v>0</v>
      </c>
      <c r="O215" s="89" t="s">
        <v>248</v>
      </c>
      <c r="P215" s="29"/>
    </row>
    <row r="216" spans="1:16" ht="35.1" customHeight="1" x14ac:dyDescent="0.2">
      <c r="A216" s="59"/>
      <c r="B216" s="55" t="s">
        <v>181</v>
      </c>
      <c r="C216" s="55" t="s">
        <v>9</v>
      </c>
      <c r="D216" s="55"/>
      <c r="E216" s="55"/>
      <c r="F216" s="55"/>
      <c r="G216" s="55"/>
      <c r="H216" s="25" t="s">
        <v>121</v>
      </c>
      <c r="I216" s="27">
        <v>4600</v>
      </c>
      <c r="J216" s="27">
        <v>0</v>
      </c>
      <c r="K216" s="27">
        <v>-2100</v>
      </c>
      <c r="L216" s="27">
        <f t="shared" si="58"/>
        <v>2500</v>
      </c>
      <c r="M216" s="26">
        <f t="shared" si="59"/>
        <v>3125</v>
      </c>
      <c r="N216" s="83">
        <f>L216*1.205</f>
        <v>3012.5</v>
      </c>
      <c r="O216" s="89" t="s">
        <v>248</v>
      </c>
      <c r="P216" s="29"/>
    </row>
    <row r="217" spans="1:16" ht="35.1" customHeight="1" x14ac:dyDescent="0.2">
      <c r="A217" s="59" t="s">
        <v>458</v>
      </c>
      <c r="B217" s="55" t="s">
        <v>459</v>
      </c>
      <c r="C217" s="55" t="s">
        <v>9</v>
      </c>
      <c r="D217" s="55"/>
      <c r="E217" s="55"/>
      <c r="F217" s="55"/>
      <c r="G217" s="55"/>
      <c r="H217" s="25" t="s">
        <v>417</v>
      </c>
      <c r="I217" s="27">
        <v>0</v>
      </c>
      <c r="J217" s="27">
        <v>3500</v>
      </c>
      <c r="K217" s="27">
        <v>0</v>
      </c>
      <c r="L217" s="27">
        <f t="shared" si="58"/>
        <v>3500</v>
      </c>
      <c r="M217" s="26">
        <f t="shared" si="59"/>
        <v>4375</v>
      </c>
      <c r="N217" s="83">
        <f>L217*1.25</f>
        <v>4375</v>
      </c>
      <c r="O217" s="89" t="s">
        <v>248</v>
      </c>
      <c r="P217" s="29"/>
    </row>
    <row r="218" spans="1:16" ht="35.1" customHeight="1" x14ac:dyDescent="0.2">
      <c r="A218" s="59" t="s">
        <v>455</v>
      </c>
      <c r="B218" s="55" t="s">
        <v>292</v>
      </c>
      <c r="C218" s="55" t="s">
        <v>9</v>
      </c>
      <c r="D218" s="55"/>
      <c r="E218" s="55"/>
      <c r="F218" s="55"/>
      <c r="G218" s="55"/>
      <c r="H218" s="25" t="s">
        <v>293</v>
      </c>
      <c r="I218" s="27">
        <v>8000</v>
      </c>
      <c r="J218" s="27">
        <v>0</v>
      </c>
      <c r="K218" s="27">
        <v>0</v>
      </c>
      <c r="L218" s="27">
        <f t="shared" si="58"/>
        <v>8000</v>
      </c>
      <c r="M218" s="26">
        <f t="shared" si="59"/>
        <v>10000</v>
      </c>
      <c r="N218" s="83">
        <f>L218</f>
        <v>8000</v>
      </c>
      <c r="O218" s="89" t="s">
        <v>248</v>
      </c>
      <c r="P218" s="29"/>
    </row>
    <row r="219" spans="1:16" ht="35.1" customHeight="1" x14ac:dyDescent="0.2">
      <c r="A219" s="59" t="s">
        <v>565</v>
      </c>
      <c r="B219" s="55" t="s">
        <v>518</v>
      </c>
      <c r="C219" s="55" t="s">
        <v>9</v>
      </c>
      <c r="D219" s="55"/>
      <c r="E219" s="55"/>
      <c r="F219" s="55"/>
      <c r="G219" s="55"/>
      <c r="H219" s="25" t="s">
        <v>564</v>
      </c>
      <c r="I219" s="27">
        <v>0</v>
      </c>
      <c r="J219" s="27">
        <v>0</v>
      </c>
      <c r="K219" s="27">
        <v>25000</v>
      </c>
      <c r="L219" s="27">
        <f t="shared" si="58"/>
        <v>25000</v>
      </c>
      <c r="M219" s="26">
        <f t="shared" si="59"/>
        <v>31250</v>
      </c>
      <c r="N219" s="83">
        <f>L219</f>
        <v>25000</v>
      </c>
      <c r="O219" s="89" t="s">
        <v>248</v>
      </c>
      <c r="P219" s="29"/>
    </row>
    <row r="220" spans="1:16" ht="35.1" customHeight="1" x14ac:dyDescent="0.2">
      <c r="A220" s="59" t="s">
        <v>517</v>
      </c>
      <c r="B220" s="55" t="s">
        <v>518</v>
      </c>
      <c r="C220" s="55" t="s">
        <v>9</v>
      </c>
      <c r="D220" s="55"/>
      <c r="E220" s="55"/>
      <c r="F220" s="55"/>
      <c r="G220" s="55" t="s">
        <v>353</v>
      </c>
      <c r="H220" s="25" t="s">
        <v>519</v>
      </c>
      <c r="I220" s="27">
        <v>0</v>
      </c>
      <c r="J220" s="27">
        <v>0</v>
      </c>
      <c r="K220" s="27">
        <v>17500</v>
      </c>
      <c r="L220" s="27">
        <f t="shared" si="58"/>
        <v>17500</v>
      </c>
      <c r="M220" s="27">
        <f t="shared" si="59"/>
        <v>21875</v>
      </c>
      <c r="N220" s="92">
        <f>L220</f>
        <v>17500</v>
      </c>
      <c r="O220" s="89" t="s">
        <v>248</v>
      </c>
      <c r="P220" s="29"/>
    </row>
    <row r="221" spans="1:16" ht="36" x14ac:dyDescent="0.2">
      <c r="A221" s="61"/>
      <c r="B221" s="42" t="s">
        <v>182</v>
      </c>
      <c r="C221" s="42" t="s">
        <v>10</v>
      </c>
      <c r="D221" s="42" t="s">
        <v>155</v>
      </c>
      <c r="E221" s="77" t="s">
        <v>579</v>
      </c>
      <c r="F221" s="42" t="s">
        <v>15</v>
      </c>
      <c r="G221" s="44">
        <v>32322</v>
      </c>
      <c r="H221" s="45" t="s">
        <v>361</v>
      </c>
      <c r="I221" s="93">
        <f>SUM(I222:I272)</f>
        <v>498200</v>
      </c>
      <c r="J221" s="93">
        <f t="shared" ref="J221:N221" si="65">SUM(J222:J272)</f>
        <v>44200</v>
      </c>
      <c r="K221" s="93">
        <f t="shared" si="65"/>
        <v>-170200</v>
      </c>
      <c r="L221" s="93">
        <f t="shared" si="65"/>
        <v>372200</v>
      </c>
      <c r="M221" s="93">
        <f t="shared" si="65"/>
        <v>465250</v>
      </c>
      <c r="N221" s="93">
        <f t="shared" si="65"/>
        <v>186100</v>
      </c>
      <c r="O221" s="81" t="s">
        <v>248</v>
      </c>
      <c r="P221" s="48" t="s">
        <v>296</v>
      </c>
    </row>
    <row r="222" spans="1:16" ht="35.1" customHeight="1" x14ac:dyDescent="0.2">
      <c r="A222" s="90"/>
      <c r="B222" s="22"/>
      <c r="C222" s="22"/>
      <c r="D222" s="22"/>
      <c r="E222" s="22"/>
      <c r="F222" s="22"/>
      <c r="G222" s="22"/>
      <c r="H222" s="31" t="s">
        <v>122</v>
      </c>
      <c r="I222" s="26">
        <v>40300</v>
      </c>
      <c r="J222" s="26">
        <v>0</v>
      </c>
      <c r="K222" s="26">
        <v>0</v>
      </c>
      <c r="L222" s="26">
        <f t="shared" si="58"/>
        <v>40300</v>
      </c>
      <c r="M222" s="26">
        <f t="shared" si="59"/>
        <v>50375</v>
      </c>
      <c r="N222" s="83">
        <f>L222/2</f>
        <v>20150</v>
      </c>
      <c r="O222" s="91"/>
      <c r="P222" s="94"/>
    </row>
    <row r="223" spans="1:16" ht="35.1" customHeight="1" x14ac:dyDescent="0.2">
      <c r="A223" s="90"/>
      <c r="B223" s="22"/>
      <c r="C223" s="22"/>
      <c r="D223" s="22"/>
      <c r="E223" s="22"/>
      <c r="F223" s="22"/>
      <c r="G223" s="22"/>
      <c r="H223" s="31" t="s">
        <v>327</v>
      </c>
      <c r="I223" s="26">
        <v>59100</v>
      </c>
      <c r="J223" s="26">
        <v>3500</v>
      </c>
      <c r="K223" s="26">
        <v>0</v>
      </c>
      <c r="L223" s="26">
        <f t="shared" si="58"/>
        <v>62600</v>
      </c>
      <c r="M223" s="26">
        <f t="shared" si="59"/>
        <v>78250</v>
      </c>
      <c r="N223" s="83">
        <f t="shared" ref="N223:N272" si="66">L223/2</f>
        <v>31300</v>
      </c>
      <c r="O223" s="91"/>
      <c r="P223" s="94"/>
    </row>
    <row r="224" spans="1:16" ht="35.1" customHeight="1" x14ac:dyDescent="0.2">
      <c r="A224" s="90"/>
      <c r="B224" s="22"/>
      <c r="C224" s="22"/>
      <c r="D224" s="22"/>
      <c r="E224" s="22"/>
      <c r="F224" s="22"/>
      <c r="G224" s="22"/>
      <c r="H224" s="31" t="s">
        <v>123</v>
      </c>
      <c r="I224" s="26">
        <v>85800</v>
      </c>
      <c r="J224" s="26">
        <v>26700</v>
      </c>
      <c r="K224" s="26">
        <v>0</v>
      </c>
      <c r="L224" s="26">
        <f t="shared" si="58"/>
        <v>112500</v>
      </c>
      <c r="M224" s="26">
        <f t="shared" si="59"/>
        <v>140625</v>
      </c>
      <c r="N224" s="83">
        <f t="shared" si="66"/>
        <v>56250</v>
      </c>
      <c r="O224" s="91"/>
      <c r="P224" s="94"/>
    </row>
    <row r="225" spans="1:16" ht="35.1" customHeight="1" x14ac:dyDescent="0.2">
      <c r="A225" s="90"/>
      <c r="B225" s="22"/>
      <c r="C225" s="22"/>
      <c r="D225" s="22"/>
      <c r="E225" s="22"/>
      <c r="F225" s="22"/>
      <c r="G225" s="22"/>
      <c r="H225" s="31" t="s">
        <v>329</v>
      </c>
      <c r="I225" s="26">
        <v>6200</v>
      </c>
      <c r="J225" s="26">
        <v>0</v>
      </c>
      <c r="K225" s="26">
        <v>-6200</v>
      </c>
      <c r="L225" s="26">
        <f t="shared" si="58"/>
        <v>0</v>
      </c>
      <c r="M225" s="26">
        <f t="shared" si="59"/>
        <v>0</v>
      </c>
      <c r="N225" s="83">
        <f t="shared" si="66"/>
        <v>0</v>
      </c>
      <c r="O225" s="91"/>
      <c r="P225" s="94"/>
    </row>
    <row r="226" spans="1:16" ht="35.1" customHeight="1" x14ac:dyDescent="0.2">
      <c r="A226" s="90"/>
      <c r="B226" s="22"/>
      <c r="C226" s="22"/>
      <c r="D226" s="22"/>
      <c r="E226" s="22"/>
      <c r="F226" s="22"/>
      <c r="G226" s="22"/>
      <c r="H226" s="31" t="s">
        <v>230</v>
      </c>
      <c r="I226" s="26">
        <v>9300</v>
      </c>
      <c r="J226" s="26">
        <v>0</v>
      </c>
      <c r="K226" s="26">
        <v>-6300</v>
      </c>
      <c r="L226" s="26">
        <f t="shared" si="58"/>
        <v>3000</v>
      </c>
      <c r="M226" s="26">
        <f t="shared" si="59"/>
        <v>3750</v>
      </c>
      <c r="N226" s="83">
        <f t="shared" si="66"/>
        <v>1500</v>
      </c>
      <c r="O226" s="91"/>
      <c r="P226" s="94"/>
    </row>
    <row r="227" spans="1:16" ht="35.1" customHeight="1" x14ac:dyDescent="0.2">
      <c r="A227" s="90"/>
      <c r="B227" s="22"/>
      <c r="C227" s="22"/>
      <c r="D227" s="22"/>
      <c r="E227" s="22"/>
      <c r="F227" s="22"/>
      <c r="G227" s="22"/>
      <c r="H227" s="31" t="s">
        <v>225</v>
      </c>
      <c r="I227" s="26">
        <v>18600</v>
      </c>
      <c r="J227" s="26">
        <v>4300</v>
      </c>
      <c r="K227" s="26">
        <v>0</v>
      </c>
      <c r="L227" s="26">
        <f t="shared" si="58"/>
        <v>22900</v>
      </c>
      <c r="M227" s="26">
        <f t="shared" si="59"/>
        <v>28625</v>
      </c>
      <c r="N227" s="83">
        <f t="shared" si="66"/>
        <v>11450</v>
      </c>
      <c r="O227" s="91"/>
      <c r="P227" s="94"/>
    </row>
    <row r="228" spans="1:16" ht="35.1" customHeight="1" x14ac:dyDescent="0.2">
      <c r="A228" s="90"/>
      <c r="B228" s="22"/>
      <c r="C228" s="22"/>
      <c r="D228" s="22"/>
      <c r="E228" s="22"/>
      <c r="F228" s="22"/>
      <c r="G228" s="22"/>
      <c r="H228" s="31" t="s">
        <v>340</v>
      </c>
      <c r="I228" s="26">
        <v>20200</v>
      </c>
      <c r="J228" s="26">
        <v>0</v>
      </c>
      <c r="K228" s="26">
        <v>-20200</v>
      </c>
      <c r="L228" s="26">
        <f t="shared" si="58"/>
        <v>0</v>
      </c>
      <c r="M228" s="26">
        <f t="shared" si="59"/>
        <v>0</v>
      </c>
      <c r="N228" s="83">
        <f t="shared" si="66"/>
        <v>0</v>
      </c>
      <c r="O228" s="91"/>
      <c r="P228" s="94"/>
    </row>
    <row r="229" spans="1:16" ht="35.1" customHeight="1" x14ac:dyDescent="0.2">
      <c r="A229" s="90"/>
      <c r="B229" s="22"/>
      <c r="C229" s="22"/>
      <c r="D229" s="22"/>
      <c r="E229" s="22"/>
      <c r="F229" s="22"/>
      <c r="G229" s="22"/>
      <c r="H229" s="31" t="s">
        <v>124</v>
      </c>
      <c r="I229" s="26">
        <v>22300</v>
      </c>
      <c r="J229" s="26">
        <v>0</v>
      </c>
      <c r="K229" s="26">
        <v>0</v>
      </c>
      <c r="L229" s="26">
        <f t="shared" si="58"/>
        <v>22300</v>
      </c>
      <c r="M229" s="26">
        <f t="shared" si="59"/>
        <v>27875</v>
      </c>
      <c r="N229" s="83">
        <f t="shared" si="66"/>
        <v>11150</v>
      </c>
      <c r="O229" s="91"/>
      <c r="P229" s="94"/>
    </row>
    <row r="230" spans="1:16" ht="35.1" customHeight="1" x14ac:dyDescent="0.2">
      <c r="A230" s="90"/>
      <c r="B230" s="22"/>
      <c r="C230" s="22"/>
      <c r="D230" s="22"/>
      <c r="E230" s="22"/>
      <c r="F230" s="22"/>
      <c r="G230" s="22"/>
      <c r="H230" s="31" t="s">
        <v>125</v>
      </c>
      <c r="I230" s="26">
        <v>800</v>
      </c>
      <c r="J230" s="26">
        <v>0</v>
      </c>
      <c r="K230" s="26">
        <v>-800</v>
      </c>
      <c r="L230" s="26">
        <f t="shared" si="58"/>
        <v>0</v>
      </c>
      <c r="M230" s="26">
        <f t="shared" si="59"/>
        <v>0</v>
      </c>
      <c r="N230" s="83">
        <f t="shared" si="66"/>
        <v>0</v>
      </c>
      <c r="O230" s="91"/>
      <c r="P230" s="94"/>
    </row>
    <row r="231" spans="1:16" ht="35.1" customHeight="1" x14ac:dyDescent="0.2">
      <c r="A231" s="90"/>
      <c r="B231" s="22"/>
      <c r="C231" s="22"/>
      <c r="D231" s="22"/>
      <c r="E231" s="22"/>
      <c r="F231" s="22"/>
      <c r="G231" s="22"/>
      <c r="H231" s="31" t="s">
        <v>126</v>
      </c>
      <c r="I231" s="26">
        <v>2500</v>
      </c>
      <c r="J231" s="26">
        <v>-2500</v>
      </c>
      <c r="K231" s="26">
        <v>0</v>
      </c>
      <c r="L231" s="26">
        <f t="shared" si="58"/>
        <v>0</v>
      </c>
      <c r="M231" s="26">
        <f t="shared" si="59"/>
        <v>0</v>
      </c>
      <c r="N231" s="83">
        <f t="shared" si="66"/>
        <v>0</v>
      </c>
      <c r="O231" s="91"/>
      <c r="P231" s="94"/>
    </row>
    <row r="232" spans="1:16" ht="35.1" customHeight="1" x14ac:dyDescent="0.2">
      <c r="A232" s="90"/>
      <c r="B232" s="22"/>
      <c r="C232" s="22"/>
      <c r="D232" s="22"/>
      <c r="E232" s="22"/>
      <c r="F232" s="22"/>
      <c r="G232" s="22"/>
      <c r="H232" s="31" t="s">
        <v>480</v>
      </c>
      <c r="I232" s="26">
        <v>0</v>
      </c>
      <c r="J232" s="26">
        <v>2500</v>
      </c>
      <c r="K232" s="26">
        <v>-2500</v>
      </c>
      <c r="L232" s="26">
        <f t="shared" si="58"/>
        <v>0</v>
      </c>
      <c r="M232" s="26">
        <f t="shared" si="59"/>
        <v>0</v>
      </c>
      <c r="N232" s="83">
        <f t="shared" si="66"/>
        <v>0</v>
      </c>
      <c r="O232" s="91"/>
      <c r="P232" s="94"/>
    </row>
    <row r="233" spans="1:16" ht="35.1" customHeight="1" x14ac:dyDescent="0.2">
      <c r="A233" s="90"/>
      <c r="B233" s="22"/>
      <c r="C233" s="22"/>
      <c r="D233" s="22"/>
      <c r="E233" s="22"/>
      <c r="F233" s="22"/>
      <c r="G233" s="22"/>
      <c r="H233" s="31" t="s">
        <v>127</v>
      </c>
      <c r="I233" s="26">
        <v>8000</v>
      </c>
      <c r="J233" s="26">
        <v>0</v>
      </c>
      <c r="K233" s="26">
        <v>-8000</v>
      </c>
      <c r="L233" s="26">
        <f t="shared" si="58"/>
        <v>0</v>
      </c>
      <c r="M233" s="26">
        <f t="shared" si="59"/>
        <v>0</v>
      </c>
      <c r="N233" s="83">
        <f t="shared" si="66"/>
        <v>0</v>
      </c>
      <c r="O233" s="91"/>
      <c r="P233" s="94"/>
    </row>
    <row r="234" spans="1:16" ht="35.1" customHeight="1" x14ac:dyDescent="0.2">
      <c r="A234" s="90"/>
      <c r="B234" s="22"/>
      <c r="C234" s="22"/>
      <c r="D234" s="22"/>
      <c r="E234" s="22"/>
      <c r="F234" s="22"/>
      <c r="G234" s="22"/>
      <c r="H234" s="31" t="s">
        <v>300</v>
      </c>
      <c r="I234" s="26">
        <v>5600</v>
      </c>
      <c r="J234" s="26">
        <v>0</v>
      </c>
      <c r="K234" s="26">
        <v>0</v>
      </c>
      <c r="L234" s="26">
        <f t="shared" si="58"/>
        <v>5600</v>
      </c>
      <c r="M234" s="26">
        <f t="shared" si="59"/>
        <v>7000</v>
      </c>
      <c r="N234" s="83">
        <f t="shared" si="66"/>
        <v>2800</v>
      </c>
      <c r="O234" s="91"/>
      <c r="P234" s="94"/>
    </row>
    <row r="235" spans="1:16" ht="35.1" customHeight="1" x14ac:dyDescent="0.2">
      <c r="A235" s="90"/>
      <c r="B235" s="22"/>
      <c r="C235" s="22"/>
      <c r="D235" s="22"/>
      <c r="E235" s="22"/>
      <c r="F235" s="22"/>
      <c r="G235" s="22"/>
      <c r="H235" s="31" t="s">
        <v>341</v>
      </c>
      <c r="I235" s="26">
        <v>11900</v>
      </c>
      <c r="J235" s="26">
        <v>0</v>
      </c>
      <c r="K235" s="26">
        <v>0</v>
      </c>
      <c r="L235" s="26">
        <f t="shared" si="58"/>
        <v>11900</v>
      </c>
      <c r="M235" s="26">
        <f t="shared" si="59"/>
        <v>14875</v>
      </c>
      <c r="N235" s="83">
        <f t="shared" si="66"/>
        <v>5950</v>
      </c>
      <c r="O235" s="91"/>
      <c r="P235" s="94"/>
    </row>
    <row r="236" spans="1:16" ht="35.1" customHeight="1" x14ac:dyDescent="0.2">
      <c r="A236" s="90"/>
      <c r="B236" s="22"/>
      <c r="C236" s="22"/>
      <c r="D236" s="22"/>
      <c r="E236" s="22"/>
      <c r="F236" s="22"/>
      <c r="G236" s="22"/>
      <c r="H236" s="31" t="s">
        <v>301</v>
      </c>
      <c r="I236" s="26">
        <v>1800</v>
      </c>
      <c r="J236" s="26">
        <v>0</v>
      </c>
      <c r="K236" s="26">
        <v>0</v>
      </c>
      <c r="L236" s="26">
        <f t="shared" si="58"/>
        <v>1800</v>
      </c>
      <c r="M236" s="26">
        <f t="shared" si="59"/>
        <v>2250</v>
      </c>
      <c r="N236" s="83">
        <f t="shared" si="66"/>
        <v>900</v>
      </c>
      <c r="O236" s="91"/>
      <c r="P236" s="94"/>
    </row>
    <row r="237" spans="1:16" ht="35.1" customHeight="1" x14ac:dyDescent="0.2">
      <c r="A237" s="90"/>
      <c r="B237" s="22"/>
      <c r="C237" s="22"/>
      <c r="D237" s="22"/>
      <c r="E237" s="22"/>
      <c r="F237" s="22"/>
      <c r="G237" s="22"/>
      <c r="H237" s="31" t="s">
        <v>302</v>
      </c>
      <c r="I237" s="26">
        <v>10400</v>
      </c>
      <c r="J237" s="26">
        <v>0</v>
      </c>
      <c r="K237" s="26">
        <v>-10400</v>
      </c>
      <c r="L237" s="26">
        <f t="shared" si="58"/>
        <v>0</v>
      </c>
      <c r="M237" s="26">
        <f t="shared" si="59"/>
        <v>0</v>
      </c>
      <c r="N237" s="83">
        <f t="shared" si="66"/>
        <v>0</v>
      </c>
      <c r="O237" s="91"/>
      <c r="P237" s="94"/>
    </row>
    <row r="238" spans="1:16" ht="35.1" customHeight="1" x14ac:dyDescent="0.2">
      <c r="A238" s="90"/>
      <c r="B238" s="22"/>
      <c r="C238" s="22"/>
      <c r="D238" s="22"/>
      <c r="E238" s="22"/>
      <c r="F238" s="22"/>
      <c r="G238" s="22"/>
      <c r="H238" s="31" t="s">
        <v>303</v>
      </c>
      <c r="I238" s="26">
        <v>1900</v>
      </c>
      <c r="J238" s="26">
        <v>0</v>
      </c>
      <c r="K238" s="26">
        <v>0</v>
      </c>
      <c r="L238" s="26">
        <f t="shared" si="58"/>
        <v>1900</v>
      </c>
      <c r="M238" s="26">
        <f t="shared" si="59"/>
        <v>2375</v>
      </c>
      <c r="N238" s="83">
        <f t="shared" si="66"/>
        <v>950</v>
      </c>
      <c r="O238" s="91"/>
      <c r="P238" s="94"/>
    </row>
    <row r="239" spans="1:16" ht="35.1" customHeight="1" x14ac:dyDescent="0.2">
      <c r="A239" s="90"/>
      <c r="B239" s="22"/>
      <c r="C239" s="22"/>
      <c r="D239" s="22"/>
      <c r="E239" s="22"/>
      <c r="F239" s="22"/>
      <c r="G239" s="22"/>
      <c r="H239" s="31" t="s">
        <v>304</v>
      </c>
      <c r="I239" s="26">
        <v>1600</v>
      </c>
      <c r="J239" s="26">
        <v>0</v>
      </c>
      <c r="K239" s="26">
        <v>-1600</v>
      </c>
      <c r="L239" s="26">
        <f t="shared" si="58"/>
        <v>0</v>
      </c>
      <c r="M239" s="26">
        <f t="shared" si="59"/>
        <v>0</v>
      </c>
      <c r="N239" s="83">
        <f t="shared" si="66"/>
        <v>0</v>
      </c>
      <c r="O239" s="91"/>
      <c r="P239" s="94"/>
    </row>
    <row r="240" spans="1:16" ht="35.1" customHeight="1" x14ac:dyDescent="0.2">
      <c r="A240" s="90"/>
      <c r="B240" s="22"/>
      <c r="C240" s="22"/>
      <c r="D240" s="22"/>
      <c r="E240" s="22"/>
      <c r="F240" s="22"/>
      <c r="G240" s="22"/>
      <c r="H240" s="31" t="s">
        <v>128</v>
      </c>
      <c r="I240" s="26">
        <v>2100</v>
      </c>
      <c r="J240" s="26">
        <v>0</v>
      </c>
      <c r="K240" s="26">
        <v>-2100</v>
      </c>
      <c r="L240" s="26">
        <f t="shared" si="58"/>
        <v>0</v>
      </c>
      <c r="M240" s="26">
        <f t="shared" si="59"/>
        <v>0</v>
      </c>
      <c r="N240" s="83">
        <f t="shared" si="66"/>
        <v>0</v>
      </c>
      <c r="O240" s="91"/>
      <c r="P240" s="95"/>
    </row>
    <row r="241" spans="1:16" ht="35.1" customHeight="1" x14ac:dyDescent="0.2">
      <c r="A241" s="90"/>
      <c r="B241" s="22"/>
      <c r="C241" s="22"/>
      <c r="D241" s="22"/>
      <c r="E241" s="22"/>
      <c r="F241" s="22"/>
      <c r="G241" s="22"/>
      <c r="H241" s="31" t="s">
        <v>214</v>
      </c>
      <c r="I241" s="26">
        <v>2300</v>
      </c>
      <c r="J241" s="26">
        <v>0</v>
      </c>
      <c r="K241" s="26">
        <v>-2300</v>
      </c>
      <c r="L241" s="26">
        <f t="shared" si="58"/>
        <v>0</v>
      </c>
      <c r="M241" s="26">
        <f t="shared" si="59"/>
        <v>0</v>
      </c>
      <c r="N241" s="83">
        <f t="shared" si="66"/>
        <v>0</v>
      </c>
      <c r="O241" s="91"/>
      <c r="P241" s="94"/>
    </row>
    <row r="242" spans="1:16" ht="35.1" customHeight="1" x14ac:dyDescent="0.2">
      <c r="A242" s="90"/>
      <c r="B242" s="22"/>
      <c r="C242" s="22"/>
      <c r="D242" s="22"/>
      <c r="E242" s="22"/>
      <c r="F242" s="22"/>
      <c r="G242" s="22"/>
      <c r="H242" s="31" t="s">
        <v>129</v>
      </c>
      <c r="I242" s="27">
        <v>47100</v>
      </c>
      <c r="J242" s="27">
        <v>0</v>
      </c>
      <c r="K242" s="26">
        <v>-47100</v>
      </c>
      <c r="L242" s="27">
        <f t="shared" si="58"/>
        <v>0</v>
      </c>
      <c r="M242" s="26">
        <f t="shared" si="59"/>
        <v>0</v>
      </c>
      <c r="N242" s="83">
        <f t="shared" si="66"/>
        <v>0</v>
      </c>
      <c r="O242" s="91"/>
      <c r="P242" s="94"/>
    </row>
    <row r="243" spans="1:16" ht="35.1" customHeight="1" x14ac:dyDescent="0.2">
      <c r="A243" s="90"/>
      <c r="B243" s="22"/>
      <c r="C243" s="22"/>
      <c r="D243" s="22"/>
      <c r="E243" s="22"/>
      <c r="F243" s="22"/>
      <c r="G243" s="22"/>
      <c r="H243" s="31" t="s">
        <v>305</v>
      </c>
      <c r="I243" s="26">
        <v>8000</v>
      </c>
      <c r="J243" s="26">
        <v>0</v>
      </c>
      <c r="K243" s="26">
        <v>0</v>
      </c>
      <c r="L243" s="26">
        <f t="shared" si="58"/>
        <v>8000</v>
      </c>
      <c r="M243" s="26">
        <f t="shared" si="59"/>
        <v>10000</v>
      </c>
      <c r="N243" s="83">
        <f t="shared" si="66"/>
        <v>4000</v>
      </c>
      <c r="O243" s="91"/>
      <c r="P243" s="94"/>
    </row>
    <row r="244" spans="1:16" ht="35.1" customHeight="1" x14ac:dyDescent="0.2">
      <c r="A244" s="90"/>
      <c r="B244" s="22"/>
      <c r="C244" s="22"/>
      <c r="D244" s="22"/>
      <c r="E244" s="22"/>
      <c r="F244" s="22"/>
      <c r="G244" s="22"/>
      <c r="H244" s="31" t="s">
        <v>130</v>
      </c>
      <c r="I244" s="26">
        <v>19900</v>
      </c>
      <c r="J244" s="26">
        <v>0</v>
      </c>
      <c r="K244" s="26">
        <v>0</v>
      </c>
      <c r="L244" s="26">
        <f t="shared" si="58"/>
        <v>19900</v>
      </c>
      <c r="M244" s="26">
        <f t="shared" si="59"/>
        <v>24875</v>
      </c>
      <c r="N244" s="83">
        <f t="shared" si="66"/>
        <v>9950</v>
      </c>
      <c r="O244" s="91"/>
      <c r="P244" s="94"/>
    </row>
    <row r="245" spans="1:16" ht="35.1" customHeight="1" x14ac:dyDescent="0.2">
      <c r="A245" s="90"/>
      <c r="B245" s="22"/>
      <c r="C245" s="22"/>
      <c r="D245" s="22"/>
      <c r="E245" s="22"/>
      <c r="F245" s="22"/>
      <c r="G245" s="22"/>
      <c r="H245" s="31" t="s">
        <v>331</v>
      </c>
      <c r="I245" s="26">
        <v>4100</v>
      </c>
      <c r="J245" s="26">
        <v>0</v>
      </c>
      <c r="K245" s="26">
        <v>-4100</v>
      </c>
      <c r="L245" s="26">
        <f t="shared" si="58"/>
        <v>0</v>
      </c>
      <c r="M245" s="26">
        <f t="shared" si="59"/>
        <v>0</v>
      </c>
      <c r="N245" s="83">
        <f t="shared" si="66"/>
        <v>0</v>
      </c>
      <c r="O245" s="91"/>
      <c r="P245" s="94"/>
    </row>
    <row r="246" spans="1:16" ht="35.1" customHeight="1" x14ac:dyDescent="0.2">
      <c r="A246" s="90"/>
      <c r="B246" s="22"/>
      <c r="C246" s="22"/>
      <c r="D246" s="22"/>
      <c r="E246" s="22"/>
      <c r="F246" s="22"/>
      <c r="G246" s="22"/>
      <c r="H246" s="25" t="s">
        <v>328</v>
      </c>
      <c r="I246" s="26">
        <v>3000</v>
      </c>
      <c r="J246" s="26">
        <v>0</v>
      </c>
      <c r="K246" s="26">
        <v>-3000</v>
      </c>
      <c r="L246" s="26">
        <f t="shared" si="58"/>
        <v>0</v>
      </c>
      <c r="M246" s="26">
        <f t="shared" si="59"/>
        <v>0</v>
      </c>
      <c r="N246" s="83">
        <f t="shared" si="66"/>
        <v>0</v>
      </c>
      <c r="O246" s="89"/>
      <c r="P246" s="94"/>
    </row>
    <row r="247" spans="1:16" ht="35.1" customHeight="1" x14ac:dyDescent="0.2">
      <c r="A247" s="90"/>
      <c r="B247" s="22"/>
      <c r="C247" s="22"/>
      <c r="D247" s="22"/>
      <c r="E247" s="22"/>
      <c r="F247" s="22"/>
      <c r="G247" s="22"/>
      <c r="H247" s="31" t="s">
        <v>132</v>
      </c>
      <c r="I247" s="26">
        <v>19200</v>
      </c>
      <c r="J247" s="26">
        <v>8300</v>
      </c>
      <c r="K247" s="26">
        <v>0</v>
      </c>
      <c r="L247" s="26">
        <f t="shared" si="58"/>
        <v>27500</v>
      </c>
      <c r="M247" s="26">
        <f t="shared" si="59"/>
        <v>34375</v>
      </c>
      <c r="N247" s="83">
        <f t="shared" si="66"/>
        <v>13750</v>
      </c>
      <c r="O247" s="91"/>
      <c r="P247" s="94"/>
    </row>
    <row r="248" spans="1:16" ht="35.1" customHeight="1" x14ac:dyDescent="0.2">
      <c r="A248" s="90"/>
      <c r="B248" s="22"/>
      <c r="C248" s="22"/>
      <c r="D248" s="22"/>
      <c r="E248" s="22"/>
      <c r="F248" s="22"/>
      <c r="G248" s="22"/>
      <c r="H248" s="31" t="s">
        <v>131</v>
      </c>
      <c r="I248" s="26">
        <v>17100</v>
      </c>
      <c r="J248" s="26">
        <v>0</v>
      </c>
      <c r="K248" s="26">
        <v>0</v>
      </c>
      <c r="L248" s="26">
        <f t="shared" si="58"/>
        <v>17100</v>
      </c>
      <c r="M248" s="26">
        <f t="shared" si="59"/>
        <v>21375</v>
      </c>
      <c r="N248" s="83">
        <f t="shared" si="66"/>
        <v>8550</v>
      </c>
      <c r="O248" s="91"/>
      <c r="P248" s="94"/>
    </row>
    <row r="249" spans="1:16" ht="35.1" customHeight="1" x14ac:dyDescent="0.2">
      <c r="A249" s="90"/>
      <c r="B249" s="22"/>
      <c r="C249" s="22"/>
      <c r="D249" s="22"/>
      <c r="E249" s="22"/>
      <c r="F249" s="22"/>
      <c r="G249" s="22"/>
      <c r="H249" s="31" t="s">
        <v>183</v>
      </c>
      <c r="I249" s="26">
        <v>4800</v>
      </c>
      <c r="J249" s="26">
        <v>0</v>
      </c>
      <c r="K249" s="26">
        <v>-4800</v>
      </c>
      <c r="L249" s="26">
        <f t="shared" si="58"/>
        <v>0</v>
      </c>
      <c r="M249" s="26">
        <f t="shared" si="59"/>
        <v>0</v>
      </c>
      <c r="N249" s="83">
        <f t="shared" si="66"/>
        <v>0</v>
      </c>
      <c r="O249" s="91"/>
      <c r="P249" s="94"/>
    </row>
    <row r="250" spans="1:16" ht="35.1" customHeight="1" x14ac:dyDescent="0.2">
      <c r="A250" s="90"/>
      <c r="B250" s="22"/>
      <c r="C250" s="22"/>
      <c r="D250" s="22"/>
      <c r="E250" s="22"/>
      <c r="F250" s="22"/>
      <c r="G250" s="22"/>
      <c r="H250" s="31" t="s">
        <v>184</v>
      </c>
      <c r="I250" s="26">
        <v>6000</v>
      </c>
      <c r="J250" s="26">
        <v>0</v>
      </c>
      <c r="K250" s="26">
        <v>-6000</v>
      </c>
      <c r="L250" s="26">
        <f t="shared" si="58"/>
        <v>0</v>
      </c>
      <c r="M250" s="26">
        <f t="shared" si="59"/>
        <v>0</v>
      </c>
      <c r="N250" s="83">
        <f t="shared" si="66"/>
        <v>0</v>
      </c>
      <c r="O250" s="91"/>
      <c r="P250" s="94"/>
    </row>
    <row r="251" spans="1:16" ht="35.1" customHeight="1" x14ac:dyDescent="0.2">
      <c r="A251" s="90"/>
      <c r="B251" s="22"/>
      <c r="C251" s="22"/>
      <c r="D251" s="22"/>
      <c r="E251" s="22"/>
      <c r="F251" s="22"/>
      <c r="G251" s="22"/>
      <c r="H251" s="31" t="s">
        <v>306</v>
      </c>
      <c r="I251" s="26">
        <v>2900</v>
      </c>
      <c r="J251" s="26">
        <v>0</v>
      </c>
      <c r="K251" s="26">
        <v>-2900</v>
      </c>
      <c r="L251" s="26">
        <f t="shared" si="58"/>
        <v>0</v>
      </c>
      <c r="M251" s="26">
        <f t="shared" si="59"/>
        <v>0</v>
      </c>
      <c r="N251" s="83">
        <f t="shared" si="66"/>
        <v>0</v>
      </c>
      <c r="O251" s="91"/>
      <c r="P251" s="94"/>
    </row>
    <row r="252" spans="1:16" ht="35.1" customHeight="1" x14ac:dyDescent="0.2">
      <c r="A252" s="90"/>
      <c r="B252" s="22"/>
      <c r="C252" s="22"/>
      <c r="D252" s="22"/>
      <c r="E252" s="22"/>
      <c r="F252" s="22"/>
      <c r="G252" s="22"/>
      <c r="H252" s="31" t="s">
        <v>307</v>
      </c>
      <c r="I252" s="26">
        <v>1800</v>
      </c>
      <c r="J252" s="26">
        <v>0</v>
      </c>
      <c r="K252" s="26">
        <v>-1800</v>
      </c>
      <c r="L252" s="26">
        <f t="shared" si="58"/>
        <v>0</v>
      </c>
      <c r="M252" s="26">
        <f t="shared" si="59"/>
        <v>0</v>
      </c>
      <c r="N252" s="83">
        <f t="shared" si="66"/>
        <v>0</v>
      </c>
      <c r="O252" s="91"/>
      <c r="P252" s="94"/>
    </row>
    <row r="253" spans="1:16" ht="35.1" customHeight="1" x14ac:dyDescent="0.2">
      <c r="A253" s="90"/>
      <c r="B253" s="22"/>
      <c r="C253" s="22"/>
      <c r="D253" s="22"/>
      <c r="E253" s="22"/>
      <c r="F253" s="22"/>
      <c r="G253" s="22"/>
      <c r="H253" s="31" t="s">
        <v>308</v>
      </c>
      <c r="I253" s="26">
        <v>1800</v>
      </c>
      <c r="J253" s="26">
        <v>0</v>
      </c>
      <c r="K253" s="26">
        <v>-1800</v>
      </c>
      <c r="L253" s="26">
        <f t="shared" si="58"/>
        <v>0</v>
      </c>
      <c r="M253" s="26">
        <f t="shared" si="59"/>
        <v>0</v>
      </c>
      <c r="N253" s="83">
        <f t="shared" si="66"/>
        <v>0</v>
      </c>
      <c r="O253" s="91"/>
      <c r="P253" s="94"/>
    </row>
    <row r="254" spans="1:16" ht="35.1" customHeight="1" x14ac:dyDescent="0.2">
      <c r="A254" s="90"/>
      <c r="B254" s="22"/>
      <c r="C254" s="22"/>
      <c r="D254" s="22"/>
      <c r="E254" s="22"/>
      <c r="F254" s="22"/>
      <c r="G254" s="22"/>
      <c r="H254" s="31" t="s">
        <v>330</v>
      </c>
      <c r="I254" s="26">
        <v>1800</v>
      </c>
      <c r="J254" s="26">
        <v>0</v>
      </c>
      <c r="K254" s="26">
        <v>-1800</v>
      </c>
      <c r="L254" s="26">
        <f t="shared" si="58"/>
        <v>0</v>
      </c>
      <c r="M254" s="26">
        <f t="shared" si="59"/>
        <v>0</v>
      </c>
      <c r="N254" s="83">
        <f t="shared" si="66"/>
        <v>0</v>
      </c>
      <c r="O254" s="91"/>
      <c r="P254" s="94"/>
    </row>
    <row r="255" spans="1:16" ht="35.1" customHeight="1" x14ac:dyDescent="0.2">
      <c r="A255" s="90"/>
      <c r="B255" s="22"/>
      <c r="C255" s="22"/>
      <c r="D255" s="22"/>
      <c r="E255" s="22"/>
      <c r="F255" s="22"/>
      <c r="G255" s="22"/>
      <c r="H255" s="31" t="s">
        <v>309</v>
      </c>
      <c r="I255" s="26">
        <v>4000</v>
      </c>
      <c r="J255" s="26">
        <v>0</v>
      </c>
      <c r="K255" s="26">
        <v>-4000</v>
      </c>
      <c r="L255" s="26">
        <f t="shared" si="58"/>
        <v>0</v>
      </c>
      <c r="M255" s="26">
        <f t="shared" si="59"/>
        <v>0</v>
      </c>
      <c r="N255" s="83">
        <f t="shared" si="66"/>
        <v>0</v>
      </c>
      <c r="O255" s="91"/>
      <c r="P255" s="94"/>
    </row>
    <row r="256" spans="1:16" ht="35.1" customHeight="1" x14ac:dyDescent="0.2">
      <c r="A256" s="90"/>
      <c r="B256" s="22"/>
      <c r="C256" s="22"/>
      <c r="D256" s="22"/>
      <c r="E256" s="22"/>
      <c r="F256" s="22"/>
      <c r="G256" s="22"/>
      <c r="H256" s="31" t="s">
        <v>310</v>
      </c>
      <c r="I256" s="26">
        <v>1900</v>
      </c>
      <c r="J256" s="26">
        <v>0</v>
      </c>
      <c r="K256" s="26">
        <v>-1900</v>
      </c>
      <c r="L256" s="26">
        <f t="shared" si="58"/>
        <v>0</v>
      </c>
      <c r="M256" s="26">
        <f t="shared" si="59"/>
        <v>0</v>
      </c>
      <c r="N256" s="83">
        <f t="shared" si="66"/>
        <v>0</v>
      </c>
      <c r="O256" s="91"/>
      <c r="P256" s="94"/>
    </row>
    <row r="257" spans="1:16" ht="35.1" customHeight="1" x14ac:dyDescent="0.2">
      <c r="A257" s="90"/>
      <c r="B257" s="22"/>
      <c r="C257" s="22"/>
      <c r="D257" s="22"/>
      <c r="E257" s="22"/>
      <c r="F257" s="22"/>
      <c r="G257" s="22"/>
      <c r="H257" s="31" t="s">
        <v>311</v>
      </c>
      <c r="I257" s="26">
        <v>4100</v>
      </c>
      <c r="J257" s="26">
        <v>0</v>
      </c>
      <c r="K257" s="26">
        <v>-4100</v>
      </c>
      <c r="L257" s="26">
        <f t="shared" si="58"/>
        <v>0</v>
      </c>
      <c r="M257" s="26">
        <f t="shared" si="59"/>
        <v>0</v>
      </c>
      <c r="N257" s="83">
        <f t="shared" si="66"/>
        <v>0</v>
      </c>
      <c r="O257" s="91"/>
      <c r="P257" s="94"/>
    </row>
    <row r="258" spans="1:16" ht="35.1" customHeight="1" x14ac:dyDescent="0.2">
      <c r="A258" s="90"/>
      <c r="B258" s="22"/>
      <c r="C258" s="22"/>
      <c r="D258" s="22"/>
      <c r="E258" s="22"/>
      <c r="F258" s="22"/>
      <c r="G258" s="22"/>
      <c r="H258" s="31" t="s">
        <v>312</v>
      </c>
      <c r="I258" s="26">
        <v>3600</v>
      </c>
      <c r="J258" s="26">
        <v>0</v>
      </c>
      <c r="K258" s="26">
        <v>0</v>
      </c>
      <c r="L258" s="26">
        <f t="shared" si="58"/>
        <v>3600</v>
      </c>
      <c r="M258" s="26">
        <f t="shared" si="59"/>
        <v>4500</v>
      </c>
      <c r="N258" s="83">
        <f t="shared" si="66"/>
        <v>1800</v>
      </c>
      <c r="O258" s="91"/>
      <c r="P258" s="94"/>
    </row>
    <row r="259" spans="1:16" ht="35.1" customHeight="1" x14ac:dyDescent="0.2">
      <c r="A259" s="90"/>
      <c r="B259" s="22"/>
      <c r="C259" s="22"/>
      <c r="D259" s="22"/>
      <c r="E259" s="22"/>
      <c r="F259" s="22"/>
      <c r="G259" s="22"/>
      <c r="H259" s="31" t="s">
        <v>313</v>
      </c>
      <c r="I259" s="26">
        <v>300</v>
      </c>
      <c r="J259" s="26">
        <v>0</v>
      </c>
      <c r="K259" s="26">
        <v>-300</v>
      </c>
      <c r="L259" s="26">
        <f t="shared" si="58"/>
        <v>0</v>
      </c>
      <c r="M259" s="26">
        <f t="shared" si="59"/>
        <v>0</v>
      </c>
      <c r="N259" s="83">
        <f t="shared" si="66"/>
        <v>0</v>
      </c>
      <c r="O259" s="91"/>
      <c r="P259" s="94"/>
    </row>
    <row r="260" spans="1:16" ht="35.1" customHeight="1" x14ac:dyDescent="0.2">
      <c r="A260" s="90"/>
      <c r="B260" s="22"/>
      <c r="C260" s="22"/>
      <c r="D260" s="22"/>
      <c r="E260" s="22"/>
      <c r="F260" s="22"/>
      <c r="G260" s="22"/>
      <c r="H260" s="31" t="s">
        <v>314</v>
      </c>
      <c r="I260" s="26">
        <v>1900</v>
      </c>
      <c r="J260" s="26">
        <v>0</v>
      </c>
      <c r="K260" s="26">
        <v>-1900</v>
      </c>
      <c r="L260" s="26">
        <f t="shared" si="58"/>
        <v>0</v>
      </c>
      <c r="M260" s="26">
        <f t="shared" si="59"/>
        <v>0</v>
      </c>
      <c r="N260" s="83">
        <f t="shared" si="66"/>
        <v>0</v>
      </c>
      <c r="O260" s="91"/>
      <c r="P260" s="94"/>
    </row>
    <row r="261" spans="1:16" ht="35.1" customHeight="1" x14ac:dyDescent="0.2">
      <c r="A261" s="90"/>
      <c r="B261" s="22"/>
      <c r="C261" s="22"/>
      <c r="D261" s="22"/>
      <c r="E261" s="22"/>
      <c r="F261" s="22"/>
      <c r="G261" s="22"/>
      <c r="H261" s="31" t="s">
        <v>315</v>
      </c>
      <c r="I261" s="26">
        <v>1600</v>
      </c>
      <c r="J261" s="26">
        <v>0</v>
      </c>
      <c r="K261" s="26">
        <v>-1600</v>
      </c>
      <c r="L261" s="26">
        <f t="shared" ref="L261:L325" si="67">I261+J261+K261</f>
        <v>0</v>
      </c>
      <c r="M261" s="26">
        <f t="shared" ref="M261:M325" si="68">L261*1.25</f>
        <v>0</v>
      </c>
      <c r="N261" s="83">
        <f t="shared" si="66"/>
        <v>0</v>
      </c>
      <c r="O261" s="91"/>
      <c r="P261" s="94"/>
    </row>
    <row r="262" spans="1:16" ht="35.1" customHeight="1" x14ac:dyDescent="0.2">
      <c r="A262" s="90"/>
      <c r="B262" s="22"/>
      <c r="C262" s="22"/>
      <c r="D262" s="22"/>
      <c r="E262" s="22"/>
      <c r="F262" s="22"/>
      <c r="G262" s="22"/>
      <c r="H262" s="31" t="s">
        <v>316</v>
      </c>
      <c r="I262" s="26">
        <v>10200</v>
      </c>
      <c r="J262" s="26">
        <v>0</v>
      </c>
      <c r="K262" s="26">
        <v>-10200</v>
      </c>
      <c r="L262" s="26">
        <f t="shared" si="67"/>
        <v>0</v>
      </c>
      <c r="M262" s="26">
        <f t="shared" si="68"/>
        <v>0</v>
      </c>
      <c r="N262" s="83">
        <f t="shared" si="66"/>
        <v>0</v>
      </c>
      <c r="O262" s="91"/>
      <c r="P262" s="94"/>
    </row>
    <row r="263" spans="1:16" ht="35.1" customHeight="1" x14ac:dyDescent="0.2">
      <c r="A263" s="90"/>
      <c r="B263" s="22"/>
      <c r="C263" s="22"/>
      <c r="D263" s="22"/>
      <c r="E263" s="22"/>
      <c r="F263" s="22"/>
      <c r="G263" s="22"/>
      <c r="H263" s="31" t="s">
        <v>317</v>
      </c>
      <c r="I263" s="26">
        <v>1300</v>
      </c>
      <c r="J263" s="26">
        <v>800</v>
      </c>
      <c r="K263" s="26">
        <v>0</v>
      </c>
      <c r="L263" s="26">
        <f t="shared" si="67"/>
        <v>2100</v>
      </c>
      <c r="M263" s="26">
        <f t="shared" si="68"/>
        <v>2625</v>
      </c>
      <c r="N263" s="83">
        <f t="shared" si="66"/>
        <v>1050</v>
      </c>
      <c r="O263" s="91"/>
      <c r="P263" s="94"/>
    </row>
    <row r="264" spans="1:16" ht="35.1" customHeight="1" x14ac:dyDescent="0.2">
      <c r="A264" s="90"/>
      <c r="B264" s="22"/>
      <c r="C264" s="22"/>
      <c r="D264" s="22"/>
      <c r="E264" s="22"/>
      <c r="F264" s="22"/>
      <c r="G264" s="22"/>
      <c r="H264" s="31" t="s">
        <v>318</v>
      </c>
      <c r="I264" s="26">
        <v>700</v>
      </c>
      <c r="J264" s="26">
        <v>0</v>
      </c>
      <c r="K264" s="26">
        <v>-700</v>
      </c>
      <c r="L264" s="26">
        <f t="shared" si="67"/>
        <v>0</v>
      </c>
      <c r="M264" s="26">
        <f t="shared" si="68"/>
        <v>0</v>
      </c>
      <c r="N264" s="83">
        <f t="shared" si="66"/>
        <v>0</v>
      </c>
      <c r="O264" s="91"/>
      <c r="P264" s="94"/>
    </row>
    <row r="265" spans="1:16" ht="35.1" customHeight="1" x14ac:dyDescent="0.2">
      <c r="A265" s="90"/>
      <c r="B265" s="22"/>
      <c r="C265" s="22"/>
      <c r="D265" s="22"/>
      <c r="E265" s="22"/>
      <c r="F265" s="22"/>
      <c r="G265" s="22"/>
      <c r="H265" s="31" t="s">
        <v>319</v>
      </c>
      <c r="I265" s="26">
        <v>2600</v>
      </c>
      <c r="J265" s="26">
        <v>0</v>
      </c>
      <c r="K265" s="26">
        <v>-2600</v>
      </c>
      <c r="L265" s="26">
        <f t="shared" si="67"/>
        <v>0</v>
      </c>
      <c r="M265" s="26">
        <f t="shared" si="68"/>
        <v>0</v>
      </c>
      <c r="N265" s="83">
        <f t="shared" si="66"/>
        <v>0</v>
      </c>
      <c r="O265" s="91"/>
      <c r="P265" s="94"/>
    </row>
    <row r="266" spans="1:16" ht="35.1" customHeight="1" x14ac:dyDescent="0.2">
      <c r="A266" s="90"/>
      <c r="B266" s="22"/>
      <c r="C266" s="22"/>
      <c r="D266" s="22"/>
      <c r="E266" s="22"/>
      <c r="F266" s="22"/>
      <c r="G266" s="22"/>
      <c r="H266" s="31" t="s">
        <v>320</v>
      </c>
      <c r="I266" s="26">
        <v>3700</v>
      </c>
      <c r="J266" s="26">
        <v>0</v>
      </c>
      <c r="K266" s="26">
        <v>-3700</v>
      </c>
      <c r="L266" s="26">
        <f t="shared" si="67"/>
        <v>0</v>
      </c>
      <c r="M266" s="26">
        <f t="shared" si="68"/>
        <v>0</v>
      </c>
      <c r="N266" s="83">
        <f t="shared" si="66"/>
        <v>0</v>
      </c>
      <c r="O266" s="91"/>
      <c r="P266" s="94"/>
    </row>
    <row r="267" spans="1:16" ht="35.1" customHeight="1" x14ac:dyDescent="0.2">
      <c r="A267" s="90"/>
      <c r="B267" s="22"/>
      <c r="C267" s="22"/>
      <c r="D267" s="22"/>
      <c r="E267" s="22"/>
      <c r="F267" s="22"/>
      <c r="G267" s="22"/>
      <c r="H267" s="31" t="s">
        <v>321</v>
      </c>
      <c r="I267" s="26">
        <v>1500</v>
      </c>
      <c r="J267" s="26">
        <v>0</v>
      </c>
      <c r="K267" s="26">
        <v>0</v>
      </c>
      <c r="L267" s="26">
        <f t="shared" si="67"/>
        <v>1500</v>
      </c>
      <c r="M267" s="26">
        <f t="shared" si="68"/>
        <v>1875</v>
      </c>
      <c r="N267" s="83">
        <f t="shared" si="66"/>
        <v>750</v>
      </c>
      <c r="O267" s="91"/>
      <c r="P267" s="94"/>
    </row>
    <row r="268" spans="1:16" ht="35.1" customHeight="1" x14ac:dyDescent="0.2">
      <c r="A268" s="90"/>
      <c r="B268" s="22"/>
      <c r="C268" s="22"/>
      <c r="D268" s="22"/>
      <c r="E268" s="22"/>
      <c r="F268" s="22"/>
      <c r="G268" s="22"/>
      <c r="H268" s="31" t="s">
        <v>322</v>
      </c>
      <c r="I268" s="26">
        <v>800</v>
      </c>
      <c r="J268" s="26">
        <v>0</v>
      </c>
      <c r="K268" s="26">
        <v>-800</v>
      </c>
      <c r="L268" s="26">
        <f t="shared" si="67"/>
        <v>0</v>
      </c>
      <c r="M268" s="26">
        <f t="shared" si="68"/>
        <v>0</v>
      </c>
      <c r="N268" s="83">
        <f t="shared" si="66"/>
        <v>0</v>
      </c>
      <c r="O268" s="91"/>
      <c r="P268" s="94"/>
    </row>
    <row r="269" spans="1:16" ht="35.1" customHeight="1" x14ac:dyDescent="0.2">
      <c r="A269" s="90"/>
      <c r="B269" s="22"/>
      <c r="C269" s="22"/>
      <c r="D269" s="22"/>
      <c r="E269" s="22"/>
      <c r="F269" s="22"/>
      <c r="G269" s="22"/>
      <c r="H269" s="31" t="s">
        <v>323</v>
      </c>
      <c r="I269" s="26">
        <v>700</v>
      </c>
      <c r="J269" s="26">
        <v>0</v>
      </c>
      <c r="K269" s="26">
        <v>0</v>
      </c>
      <c r="L269" s="26">
        <f t="shared" si="67"/>
        <v>700</v>
      </c>
      <c r="M269" s="26">
        <f t="shared" si="68"/>
        <v>875</v>
      </c>
      <c r="N269" s="83">
        <f t="shared" si="66"/>
        <v>350</v>
      </c>
      <c r="O269" s="91"/>
      <c r="P269" s="94"/>
    </row>
    <row r="270" spans="1:16" ht="35.1" customHeight="1" x14ac:dyDescent="0.2">
      <c r="A270" s="90"/>
      <c r="B270" s="22"/>
      <c r="C270" s="22"/>
      <c r="D270" s="22"/>
      <c r="E270" s="22"/>
      <c r="F270" s="22"/>
      <c r="G270" s="22"/>
      <c r="H270" s="31" t="s">
        <v>324</v>
      </c>
      <c r="I270" s="26">
        <v>1400</v>
      </c>
      <c r="J270" s="26">
        <v>0</v>
      </c>
      <c r="K270" s="26">
        <v>-1400</v>
      </c>
      <c r="L270" s="26">
        <f t="shared" si="67"/>
        <v>0</v>
      </c>
      <c r="M270" s="26">
        <f t="shared" si="68"/>
        <v>0</v>
      </c>
      <c r="N270" s="83">
        <f t="shared" si="66"/>
        <v>0</v>
      </c>
      <c r="O270" s="91"/>
      <c r="P270" s="94"/>
    </row>
    <row r="271" spans="1:16" ht="35.1" customHeight="1" x14ac:dyDescent="0.2">
      <c r="A271" s="90"/>
      <c r="B271" s="22"/>
      <c r="C271" s="22"/>
      <c r="D271" s="22"/>
      <c r="E271" s="22"/>
      <c r="F271" s="22"/>
      <c r="G271" s="22"/>
      <c r="H271" s="31" t="s">
        <v>325</v>
      </c>
      <c r="I271" s="26">
        <v>6400</v>
      </c>
      <c r="J271" s="26">
        <v>600</v>
      </c>
      <c r="K271" s="26">
        <v>0</v>
      </c>
      <c r="L271" s="26">
        <f t="shared" si="67"/>
        <v>7000</v>
      </c>
      <c r="M271" s="26">
        <f t="shared" si="68"/>
        <v>8750</v>
      </c>
      <c r="N271" s="83">
        <f t="shared" si="66"/>
        <v>3500</v>
      </c>
      <c r="O271" s="91"/>
      <c r="P271" s="94"/>
    </row>
    <row r="272" spans="1:16" ht="35.1" customHeight="1" x14ac:dyDescent="0.2">
      <c r="A272" s="59"/>
      <c r="B272" s="55"/>
      <c r="C272" s="55"/>
      <c r="D272" s="55"/>
      <c r="E272" s="55"/>
      <c r="F272" s="55"/>
      <c r="G272" s="55"/>
      <c r="H272" s="25" t="s">
        <v>326</v>
      </c>
      <c r="I272" s="27">
        <v>3300</v>
      </c>
      <c r="J272" s="27">
        <v>0</v>
      </c>
      <c r="K272" s="26">
        <v>-3300</v>
      </c>
      <c r="L272" s="27">
        <f t="shared" si="67"/>
        <v>0</v>
      </c>
      <c r="M272" s="26">
        <f t="shared" si="68"/>
        <v>0</v>
      </c>
      <c r="N272" s="83">
        <f t="shared" si="66"/>
        <v>0</v>
      </c>
      <c r="O272" s="89"/>
      <c r="P272" s="95"/>
    </row>
    <row r="273" spans="1:16" ht="35.1" customHeight="1" x14ac:dyDescent="0.2">
      <c r="A273" s="68"/>
      <c r="B273" s="69"/>
      <c r="C273" s="69"/>
      <c r="D273" s="69"/>
      <c r="E273" s="69"/>
      <c r="F273" s="69"/>
      <c r="G273" s="70">
        <v>32323</v>
      </c>
      <c r="H273" s="71" t="s">
        <v>156</v>
      </c>
      <c r="I273" s="72">
        <f>I274+I279+I280+I278</f>
        <v>90300</v>
      </c>
      <c r="J273" s="72">
        <f t="shared" ref="J273:N273" si="69">J274+J279+J280+J278</f>
        <v>6500</v>
      </c>
      <c r="K273" s="72">
        <f t="shared" si="69"/>
        <v>-51100</v>
      </c>
      <c r="L273" s="72">
        <f t="shared" si="69"/>
        <v>45700</v>
      </c>
      <c r="M273" s="72">
        <f t="shared" si="69"/>
        <v>57125</v>
      </c>
      <c r="N273" s="72">
        <f t="shared" si="69"/>
        <v>33853.5</v>
      </c>
      <c r="O273" s="73"/>
      <c r="P273" s="76"/>
    </row>
    <row r="274" spans="1:16" ht="36" x14ac:dyDescent="0.2">
      <c r="A274" s="41"/>
      <c r="B274" s="42" t="s">
        <v>200</v>
      </c>
      <c r="C274" s="42" t="s">
        <v>10</v>
      </c>
      <c r="D274" s="42" t="s">
        <v>155</v>
      </c>
      <c r="E274" s="42" t="s">
        <v>574</v>
      </c>
      <c r="F274" s="42" t="s">
        <v>15</v>
      </c>
      <c r="G274" s="44">
        <v>323230</v>
      </c>
      <c r="H274" s="45" t="s">
        <v>162</v>
      </c>
      <c r="I274" s="46">
        <f>SUM(I275:I277)</f>
        <v>79600</v>
      </c>
      <c r="J274" s="46">
        <f t="shared" ref="J274:N274" si="70">SUM(J275:J277)</f>
        <v>0</v>
      </c>
      <c r="K274" s="46">
        <f t="shared" si="70"/>
        <v>-46600</v>
      </c>
      <c r="L274" s="46">
        <f t="shared" si="70"/>
        <v>33000</v>
      </c>
      <c r="M274" s="46">
        <f t="shared" si="70"/>
        <v>41250</v>
      </c>
      <c r="N274" s="46">
        <f t="shared" si="70"/>
        <v>19882.5</v>
      </c>
      <c r="O274" s="47" t="s">
        <v>248</v>
      </c>
      <c r="P274" s="48" t="s">
        <v>296</v>
      </c>
    </row>
    <row r="275" spans="1:16" ht="35.1" customHeight="1" x14ac:dyDescent="0.2">
      <c r="A275" s="21"/>
      <c r="B275" s="22"/>
      <c r="C275" s="22"/>
      <c r="D275" s="22"/>
      <c r="E275" s="22"/>
      <c r="F275" s="22"/>
      <c r="G275" s="24"/>
      <c r="H275" s="31" t="s">
        <v>203</v>
      </c>
      <c r="I275" s="26">
        <v>39800</v>
      </c>
      <c r="J275" s="26">
        <v>0</v>
      </c>
      <c r="K275" s="26">
        <v>-19800</v>
      </c>
      <c r="L275" s="83">
        <f t="shared" si="67"/>
        <v>20000</v>
      </c>
      <c r="M275" s="26">
        <f t="shared" si="68"/>
        <v>25000</v>
      </c>
      <c r="N275" s="83">
        <f>L275*1.205/2</f>
        <v>12050</v>
      </c>
      <c r="O275" s="28"/>
      <c r="P275" s="49"/>
    </row>
    <row r="276" spans="1:16" ht="35.1" customHeight="1" x14ac:dyDescent="0.2">
      <c r="A276" s="21"/>
      <c r="B276" s="22"/>
      <c r="C276" s="22"/>
      <c r="D276" s="22"/>
      <c r="E276" s="22"/>
      <c r="F276" s="22"/>
      <c r="G276" s="24"/>
      <c r="H276" s="31" t="s">
        <v>204</v>
      </c>
      <c r="I276" s="26">
        <v>6600</v>
      </c>
      <c r="J276" s="26">
        <v>0</v>
      </c>
      <c r="K276" s="26">
        <v>-1600</v>
      </c>
      <c r="L276" s="83">
        <f t="shared" si="67"/>
        <v>5000</v>
      </c>
      <c r="M276" s="26">
        <f t="shared" si="68"/>
        <v>6250</v>
      </c>
      <c r="N276" s="83">
        <f t="shared" ref="N276:N277" si="71">L276*1.205/2</f>
        <v>3012.5</v>
      </c>
      <c r="O276" s="28"/>
      <c r="P276" s="49"/>
    </row>
    <row r="277" spans="1:16" s="52" customFormat="1" ht="35.1" customHeight="1" x14ac:dyDescent="0.2">
      <c r="A277" s="21"/>
      <c r="B277" s="22"/>
      <c r="C277" s="22"/>
      <c r="D277" s="22"/>
      <c r="E277" s="22"/>
      <c r="F277" s="22"/>
      <c r="G277" s="24"/>
      <c r="H277" s="31" t="s">
        <v>507</v>
      </c>
      <c r="I277" s="26">
        <v>33200</v>
      </c>
      <c r="J277" s="26">
        <v>0</v>
      </c>
      <c r="K277" s="26">
        <v>-25200</v>
      </c>
      <c r="L277" s="83">
        <f t="shared" si="67"/>
        <v>8000</v>
      </c>
      <c r="M277" s="26">
        <f t="shared" si="68"/>
        <v>10000</v>
      </c>
      <c r="N277" s="83">
        <f t="shared" si="71"/>
        <v>4820</v>
      </c>
      <c r="O277" s="28"/>
      <c r="P277" s="49"/>
    </row>
    <row r="278" spans="1:16" s="52" customFormat="1" ht="35.1" customHeight="1" x14ac:dyDescent="0.2">
      <c r="A278" s="41" t="s">
        <v>477</v>
      </c>
      <c r="B278" s="42" t="s">
        <v>425</v>
      </c>
      <c r="C278" s="42" t="s">
        <v>9</v>
      </c>
      <c r="D278" s="42"/>
      <c r="E278" s="42"/>
      <c r="F278" s="42"/>
      <c r="G278" s="44" t="s">
        <v>360</v>
      </c>
      <c r="H278" s="45" t="s">
        <v>426</v>
      </c>
      <c r="I278" s="46">
        <v>0</v>
      </c>
      <c r="J278" s="46">
        <v>6500</v>
      </c>
      <c r="K278" s="46">
        <v>0</v>
      </c>
      <c r="L278" s="46">
        <f t="shared" si="67"/>
        <v>6500</v>
      </c>
      <c r="M278" s="46">
        <f t="shared" si="68"/>
        <v>8125</v>
      </c>
      <c r="N278" s="46">
        <f>L278</f>
        <v>6500</v>
      </c>
      <c r="O278" s="47" t="s">
        <v>248</v>
      </c>
      <c r="P278" s="48"/>
    </row>
    <row r="279" spans="1:16" ht="35.1" customHeight="1" x14ac:dyDescent="0.2">
      <c r="A279" s="41" t="s">
        <v>561</v>
      </c>
      <c r="B279" s="42" t="s">
        <v>389</v>
      </c>
      <c r="C279" s="42" t="s">
        <v>9</v>
      </c>
      <c r="D279" s="42"/>
      <c r="E279" s="42"/>
      <c r="F279" s="42"/>
      <c r="G279" s="44" t="s">
        <v>360</v>
      </c>
      <c r="H279" s="45" t="s">
        <v>356</v>
      </c>
      <c r="I279" s="46">
        <v>8000</v>
      </c>
      <c r="J279" s="46">
        <v>0</v>
      </c>
      <c r="K279" s="46">
        <v>-4500</v>
      </c>
      <c r="L279" s="46">
        <f t="shared" si="67"/>
        <v>3500</v>
      </c>
      <c r="M279" s="46">
        <f t="shared" si="68"/>
        <v>4375</v>
      </c>
      <c r="N279" s="46">
        <f>L279*1.205</f>
        <v>4217.5</v>
      </c>
      <c r="O279" s="47" t="s">
        <v>248</v>
      </c>
      <c r="P279" s="48"/>
    </row>
    <row r="280" spans="1:16" ht="35.1" customHeight="1" x14ac:dyDescent="0.2">
      <c r="A280" s="41"/>
      <c r="B280" s="42" t="s">
        <v>199</v>
      </c>
      <c r="C280" s="42" t="s">
        <v>9</v>
      </c>
      <c r="D280" s="42"/>
      <c r="E280" s="42"/>
      <c r="F280" s="42"/>
      <c r="G280" s="44">
        <v>323232</v>
      </c>
      <c r="H280" s="45" t="s">
        <v>133</v>
      </c>
      <c r="I280" s="46">
        <v>2700</v>
      </c>
      <c r="J280" s="46">
        <v>0</v>
      </c>
      <c r="K280" s="46">
        <v>0</v>
      </c>
      <c r="L280" s="46">
        <f t="shared" si="67"/>
        <v>2700</v>
      </c>
      <c r="M280" s="46">
        <f t="shared" si="68"/>
        <v>3375</v>
      </c>
      <c r="N280" s="46">
        <f>L280*1.205</f>
        <v>3253.5</v>
      </c>
      <c r="O280" s="47" t="s">
        <v>248</v>
      </c>
      <c r="P280" s="48"/>
    </row>
    <row r="281" spans="1:16" ht="35.1" customHeight="1" x14ac:dyDescent="0.2">
      <c r="A281" s="96"/>
      <c r="B281" s="33"/>
      <c r="C281" s="33"/>
      <c r="D281" s="33"/>
      <c r="E281" s="33"/>
      <c r="F281" s="33"/>
      <c r="G281" s="33">
        <v>3233</v>
      </c>
      <c r="H281" s="35" t="s">
        <v>134</v>
      </c>
      <c r="I281" s="97">
        <f>SUM(I282:I286)</f>
        <v>23800</v>
      </c>
      <c r="J281" s="97">
        <f t="shared" ref="J281:N281" si="72">SUM(J282:J286)</f>
        <v>4800</v>
      </c>
      <c r="K281" s="97">
        <f t="shared" si="72"/>
        <v>-100</v>
      </c>
      <c r="L281" s="97">
        <f t="shared" si="72"/>
        <v>28500</v>
      </c>
      <c r="M281" s="97">
        <f t="shared" si="72"/>
        <v>35625</v>
      </c>
      <c r="N281" s="97">
        <f t="shared" si="72"/>
        <v>33873.5</v>
      </c>
      <c r="O281" s="39"/>
      <c r="P281" s="40"/>
    </row>
    <row r="282" spans="1:16" ht="35.1" customHeight="1" x14ac:dyDescent="0.2">
      <c r="A282" s="59"/>
      <c r="B282" s="55" t="s">
        <v>218</v>
      </c>
      <c r="C282" s="55" t="s">
        <v>9</v>
      </c>
      <c r="D282" s="55"/>
      <c r="E282" s="55"/>
      <c r="F282" s="55"/>
      <c r="G282" s="55">
        <v>32339</v>
      </c>
      <c r="H282" s="25" t="s">
        <v>220</v>
      </c>
      <c r="I282" s="92">
        <v>4000</v>
      </c>
      <c r="J282" s="92">
        <v>0</v>
      </c>
      <c r="K282" s="92">
        <v>0</v>
      </c>
      <c r="L282" s="92">
        <f t="shared" si="67"/>
        <v>4000</v>
      </c>
      <c r="M282" s="26">
        <f t="shared" si="68"/>
        <v>5000</v>
      </c>
      <c r="N282" s="83">
        <f>L282*1.25</f>
        <v>5000</v>
      </c>
      <c r="O282" s="89" t="s">
        <v>248</v>
      </c>
      <c r="P282" s="29"/>
    </row>
    <row r="283" spans="1:16" ht="35.1" customHeight="1" x14ac:dyDescent="0.2">
      <c r="A283" s="54" t="s">
        <v>471</v>
      </c>
      <c r="B283" s="55" t="s">
        <v>421</v>
      </c>
      <c r="C283" s="55" t="s">
        <v>9</v>
      </c>
      <c r="D283" s="55"/>
      <c r="E283" s="55"/>
      <c r="F283" s="55"/>
      <c r="G283" s="56">
        <v>32339</v>
      </c>
      <c r="H283" s="25" t="s">
        <v>299</v>
      </c>
      <c r="I283" s="92">
        <v>16600</v>
      </c>
      <c r="J283" s="92">
        <v>0</v>
      </c>
      <c r="K283" s="92">
        <v>-3100</v>
      </c>
      <c r="L283" s="92">
        <f t="shared" si="67"/>
        <v>13500</v>
      </c>
      <c r="M283" s="26">
        <f t="shared" si="68"/>
        <v>16875</v>
      </c>
      <c r="N283" s="83">
        <f>L283*1.205</f>
        <v>16267.500000000002</v>
      </c>
      <c r="O283" s="57" t="s">
        <v>248</v>
      </c>
      <c r="P283" s="29"/>
    </row>
    <row r="284" spans="1:16" ht="40.5" customHeight="1" x14ac:dyDescent="0.2">
      <c r="A284" s="54" t="s">
        <v>473</v>
      </c>
      <c r="B284" s="55" t="s">
        <v>218</v>
      </c>
      <c r="C284" s="55" t="s">
        <v>9</v>
      </c>
      <c r="D284" s="55"/>
      <c r="E284" s="55"/>
      <c r="F284" s="55"/>
      <c r="G284" s="56">
        <v>32339</v>
      </c>
      <c r="H284" s="25" t="s">
        <v>423</v>
      </c>
      <c r="I284" s="92">
        <v>0</v>
      </c>
      <c r="J284" s="92">
        <v>4800</v>
      </c>
      <c r="K284" s="92">
        <v>-1000</v>
      </c>
      <c r="L284" s="92">
        <f t="shared" si="67"/>
        <v>3800</v>
      </c>
      <c r="M284" s="26">
        <f t="shared" si="68"/>
        <v>4750</v>
      </c>
      <c r="N284" s="83">
        <f t="shared" ref="N284" si="73">L284*1.25</f>
        <v>4750</v>
      </c>
      <c r="O284" s="57" t="s">
        <v>248</v>
      </c>
      <c r="P284" s="29"/>
    </row>
    <row r="285" spans="1:16" ht="40.5" customHeight="1" x14ac:dyDescent="0.2">
      <c r="A285" s="54" t="s">
        <v>528</v>
      </c>
      <c r="B285" s="55" t="s">
        <v>545</v>
      </c>
      <c r="C285" s="55" t="s">
        <v>9</v>
      </c>
      <c r="D285" s="55"/>
      <c r="E285" s="55"/>
      <c r="F285" s="55"/>
      <c r="G285" s="56">
        <v>32339</v>
      </c>
      <c r="H285" s="25" t="s">
        <v>544</v>
      </c>
      <c r="I285" s="27">
        <v>0</v>
      </c>
      <c r="J285" s="27">
        <v>0</v>
      </c>
      <c r="K285" s="27">
        <v>4000</v>
      </c>
      <c r="L285" s="27">
        <f t="shared" si="67"/>
        <v>4000</v>
      </c>
      <c r="M285" s="26">
        <f t="shared" si="68"/>
        <v>5000</v>
      </c>
      <c r="N285" s="83">
        <f>L285</f>
        <v>4000</v>
      </c>
      <c r="O285" s="57" t="s">
        <v>248</v>
      </c>
      <c r="P285" s="29"/>
    </row>
    <row r="286" spans="1:16" ht="35.1" customHeight="1" x14ac:dyDescent="0.2">
      <c r="A286" s="54"/>
      <c r="B286" s="55" t="s">
        <v>388</v>
      </c>
      <c r="C286" s="55" t="s">
        <v>9</v>
      </c>
      <c r="D286" s="55"/>
      <c r="E286" s="98"/>
      <c r="F286" s="55"/>
      <c r="G286" s="56">
        <v>32339</v>
      </c>
      <c r="H286" s="25" t="s">
        <v>357</v>
      </c>
      <c r="I286" s="27">
        <v>3200</v>
      </c>
      <c r="J286" s="27">
        <v>0</v>
      </c>
      <c r="K286" s="27">
        <v>0</v>
      </c>
      <c r="L286" s="27">
        <f t="shared" si="67"/>
        <v>3200</v>
      </c>
      <c r="M286" s="26">
        <f t="shared" si="68"/>
        <v>4000</v>
      </c>
      <c r="N286" s="83">
        <f>L286*1.205</f>
        <v>3856</v>
      </c>
      <c r="O286" s="57" t="s">
        <v>248</v>
      </c>
      <c r="P286" s="29"/>
    </row>
    <row r="287" spans="1:16" ht="35.1" customHeight="1" x14ac:dyDescent="0.2">
      <c r="A287" s="32"/>
      <c r="B287" s="33"/>
      <c r="C287" s="33"/>
      <c r="D287" s="33"/>
      <c r="E287" s="33"/>
      <c r="F287" s="33"/>
      <c r="G287" s="34">
        <v>3234</v>
      </c>
      <c r="H287" s="35" t="s">
        <v>135</v>
      </c>
      <c r="I287" s="36">
        <f>I288+I291+I292</f>
        <v>144000</v>
      </c>
      <c r="J287" s="36">
        <f t="shared" ref="J287:N287" si="74">J288+J291+J292</f>
        <v>28700</v>
      </c>
      <c r="K287" s="36">
        <f t="shared" si="74"/>
        <v>0</v>
      </c>
      <c r="L287" s="36">
        <f t="shared" si="74"/>
        <v>172700</v>
      </c>
      <c r="M287" s="36">
        <f t="shared" si="74"/>
        <v>215875</v>
      </c>
      <c r="N287" s="36">
        <f t="shared" si="74"/>
        <v>110860</v>
      </c>
      <c r="O287" s="37"/>
      <c r="P287" s="40"/>
    </row>
    <row r="288" spans="1:16" ht="36" x14ac:dyDescent="0.2">
      <c r="A288" s="41"/>
      <c r="B288" s="42" t="s">
        <v>185</v>
      </c>
      <c r="C288" s="42" t="s">
        <v>10</v>
      </c>
      <c r="D288" s="42" t="s">
        <v>155</v>
      </c>
      <c r="E288" s="42"/>
      <c r="F288" s="42" t="s">
        <v>15</v>
      </c>
      <c r="G288" s="44">
        <v>32342</v>
      </c>
      <c r="H288" s="45" t="s">
        <v>499</v>
      </c>
      <c r="I288" s="46">
        <f>SUM(I289:I290)</f>
        <v>132700</v>
      </c>
      <c r="J288" s="46">
        <f t="shared" ref="J288:N288" si="75">SUM(J289:J290)</f>
        <v>28700</v>
      </c>
      <c r="K288" s="46">
        <f t="shared" si="75"/>
        <v>0</v>
      </c>
      <c r="L288" s="46">
        <f t="shared" si="75"/>
        <v>161400</v>
      </c>
      <c r="M288" s="46">
        <f t="shared" si="75"/>
        <v>201750</v>
      </c>
      <c r="N288" s="46">
        <f t="shared" si="75"/>
        <v>97243.5</v>
      </c>
      <c r="O288" s="47" t="s">
        <v>248</v>
      </c>
      <c r="P288" s="48" t="s">
        <v>296</v>
      </c>
    </row>
    <row r="289" spans="1:16" s="52" customFormat="1" ht="45" customHeight="1" x14ac:dyDescent="0.2">
      <c r="A289" s="21"/>
      <c r="B289" s="22"/>
      <c r="C289" s="22"/>
      <c r="D289" s="22"/>
      <c r="E289" s="22"/>
      <c r="F289" s="22"/>
      <c r="G289" s="24"/>
      <c r="H289" s="25" t="s">
        <v>258</v>
      </c>
      <c r="I289" s="26">
        <v>123400</v>
      </c>
      <c r="J289" s="26">
        <v>28700</v>
      </c>
      <c r="K289" s="26">
        <v>0</v>
      </c>
      <c r="L289" s="26">
        <f t="shared" si="67"/>
        <v>152100</v>
      </c>
      <c r="M289" s="26">
        <f t="shared" si="68"/>
        <v>190125</v>
      </c>
      <c r="N289" s="83">
        <f>L289*1.205/2</f>
        <v>91640.25</v>
      </c>
      <c r="O289" s="28"/>
      <c r="P289" s="49"/>
    </row>
    <row r="290" spans="1:16" s="52" customFormat="1" ht="35.1" customHeight="1" x14ac:dyDescent="0.2">
      <c r="A290" s="21"/>
      <c r="B290" s="22"/>
      <c r="C290" s="22"/>
      <c r="D290" s="22"/>
      <c r="E290" s="22"/>
      <c r="F290" s="22"/>
      <c r="G290" s="24"/>
      <c r="H290" s="31" t="s">
        <v>259</v>
      </c>
      <c r="I290" s="26">
        <v>9300</v>
      </c>
      <c r="J290" s="26">
        <v>0</v>
      </c>
      <c r="K290" s="26">
        <v>0</v>
      </c>
      <c r="L290" s="26">
        <f t="shared" si="67"/>
        <v>9300</v>
      </c>
      <c r="M290" s="26">
        <f t="shared" si="68"/>
        <v>11625</v>
      </c>
      <c r="N290" s="83">
        <f>L290*1.205/2</f>
        <v>5603.25</v>
      </c>
      <c r="O290" s="28"/>
      <c r="P290" s="49"/>
    </row>
    <row r="291" spans="1:16" ht="35.1" customHeight="1" x14ac:dyDescent="0.2">
      <c r="A291" s="41"/>
      <c r="B291" s="42" t="s">
        <v>410</v>
      </c>
      <c r="C291" s="42"/>
      <c r="D291" s="42"/>
      <c r="E291" s="42"/>
      <c r="F291" s="42"/>
      <c r="G291" s="44">
        <v>32344</v>
      </c>
      <c r="H291" s="45" t="s">
        <v>136</v>
      </c>
      <c r="I291" s="46">
        <v>2000</v>
      </c>
      <c r="J291" s="46">
        <v>0</v>
      </c>
      <c r="K291" s="46">
        <v>0</v>
      </c>
      <c r="L291" s="46">
        <f t="shared" si="67"/>
        <v>2000</v>
      </c>
      <c r="M291" s="46">
        <f t="shared" si="68"/>
        <v>2500</v>
      </c>
      <c r="N291" s="46">
        <f>L291*1.205</f>
        <v>2410</v>
      </c>
      <c r="O291" s="47" t="s">
        <v>248</v>
      </c>
      <c r="P291" s="48"/>
    </row>
    <row r="292" spans="1:16" ht="35.1" customHeight="1" x14ac:dyDescent="0.2">
      <c r="A292" s="41" t="s">
        <v>546</v>
      </c>
      <c r="B292" s="42" t="s">
        <v>186</v>
      </c>
      <c r="C292" s="42" t="s">
        <v>9</v>
      </c>
      <c r="D292" s="42"/>
      <c r="E292" s="42"/>
      <c r="F292" s="42"/>
      <c r="G292" s="44">
        <v>323492</v>
      </c>
      <c r="H292" s="45" t="s">
        <v>137</v>
      </c>
      <c r="I292" s="46">
        <v>9300</v>
      </c>
      <c r="J292" s="46">
        <v>0</v>
      </c>
      <c r="K292" s="46">
        <v>0</v>
      </c>
      <c r="L292" s="46">
        <f t="shared" si="67"/>
        <v>9300</v>
      </c>
      <c r="M292" s="46">
        <f t="shared" si="68"/>
        <v>11625</v>
      </c>
      <c r="N292" s="46">
        <f>L292*1.205</f>
        <v>11206.5</v>
      </c>
      <c r="O292" s="47" t="s">
        <v>248</v>
      </c>
      <c r="P292" s="48"/>
    </row>
    <row r="293" spans="1:16" ht="35.1" customHeight="1" x14ac:dyDescent="0.2">
      <c r="A293" s="32"/>
      <c r="B293" s="33"/>
      <c r="C293" s="33"/>
      <c r="D293" s="33"/>
      <c r="E293" s="33"/>
      <c r="F293" s="33"/>
      <c r="G293" s="34">
        <v>3235</v>
      </c>
      <c r="H293" s="35" t="s">
        <v>201</v>
      </c>
      <c r="I293" s="36">
        <f>SUM(I296,I313,I294)</f>
        <v>169200</v>
      </c>
      <c r="J293" s="36">
        <f t="shared" ref="J293:N293" si="76">SUM(J296,J313,J294)</f>
        <v>186900</v>
      </c>
      <c r="K293" s="36">
        <f t="shared" si="76"/>
        <v>886000</v>
      </c>
      <c r="L293" s="36">
        <f t="shared" si="76"/>
        <v>1242100</v>
      </c>
      <c r="M293" s="36">
        <f t="shared" si="76"/>
        <v>1552625</v>
      </c>
      <c r="N293" s="36">
        <f t="shared" si="76"/>
        <v>205211.5</v>
      </c>
      <c r="O293" s="37"/>
      <c r="P293" s="40"/>
    </row>
    <row r="294" spans="1:16" ht="35.1" customHeight="1" x14ac:dyDescent="0.2">
      <c r="A294" s="68"/>
      <c r="B294" s="69"/>
      <c r="C294" s="69"/>
      <c r="D294" s="69"/>
      <c r="E294" s="69"/>
      <c r="F294" s="69"/>
      <c r="G294" s="70">
        <v>32353</v>
      </c>
      <c r="H294" s="71" t="s">
        <v>587</v>
      </c>
      <c r="I294" s="72">
        <f>I295</f>
        <v>0</v>
      </c>
      <c r="J294" s="72">
        <f t="shared" ref="J294:N294" si="77">J295</f>
        <v>0</v>
      </c>
      <c r="K294" s="72">
        <f t="shared" si="77"/>
        <v>4000</v>
      </c>
      <c r="L294" s="72">
        <f t="shared" si="77"/>
        <v>4000</v>
      </c>
      <c r="M294" s="72">
        <f t="shared" si="77"/>
        <v>5000</v>
      </c>
      <c r="N294" s="72">
        <f t="shared" si="77"/>
        <v>4820</v>
      </c>
      <c r="O294" s="73"/>
      <c r="P294" s="74"/>
    </row>
    <row r="295" spans="1:16" s="99" customFormat="1" ht="35.1" customHeight="1" x14ac:dyDescent="0.2">
      <c r="A295" s="54" t="s">
        <v>525</v>
      </c>
      <c r="B295" s="55" t="s">
        <v>526</v>
      </c>
      <c r="C295" s="55" t="s">
        <v>9</v>
      </c>
      <c r="D295" s="55"/>
      <c r="E295" s="98"/>
      <c r="F295" s="55"/>
      <c r="G295" s="56"/>
      <c r="H295" s="25" t="s">
        <v>524</v>
      </c>
      <c r="I295" s="27">
        <v>0</v>
      </c>
      <c r="J295" s="27">
        <v>0</v>
      </c>
      <c r="K295" s="27">
        <v>4000</v>
      </c>
      <c r="L295" s="27">
        <f t="shared" ref="L295" si="78">I295+J295+K295</f>
        <v>4000</v>
      </c>
      <c r="M295" s="27">
        <f t="shared" ref="M295" si="79">L295*1.25</f>
        <v>5000</v>
      </c>
      <c r="N295" s="27">
        <f>L295*1.205</f>
        <v>4820</v>
      </c>
      <c r="O295" s="57" t="s">
        <v>248</v>
      </c>
      <c r="P295" s="29"/>
    </row>
    <row r="296" spans="1:16" ht="36" x14ac:dyDescent="0.2">
      <c r="A296" s="68"/>
      <c r="B296" s="69"/>
      <c r="C296" s="69"/>
      <c r="D296" s="69"/>
      <c r="E296" s="69"/>
      <c r="F296" s="69"/>
      <c r="G296" s="70">
        <v>32354</v>
      </c>
      <c r="H296" s="71" t="s">
        <v>262</v>
      </c>
      <c r="I296" s="72">
        <f>I297+I298+I299+I300+I303+I304+I310</f>
        <v>157300</v>
      </c>
      <c r="J296" s="72">
        <f t="shared" ref="J296:N296" si="80">J297+J298+J299+J300+J303+J304+J310</f>
        <v>189800</v>
      </c>
      <c r="K296" s="72">
        <f t="shared" si="80"/>
        <v>0</v>
      </c>
      <c r="L296" s="72">
        <f t="shared" si="80"/>
        <v>347100</v>
      </c>
      <c r="M296" s="72">
        <f t="shared" si="80"/>
        <v>433875</v>
      </c>
      <c r="N296" s="72">
        <f t="shared" si="80"/>
        <v>189546.5</v>
      </c>
      <c r="O296" s="73"/>
      <c r="P296" s="76" t="s">
        <v>296</v>
      </c>
    </row>
    <row r="297" spans="1:16" ht="35.1" customHeight="1" x14ac:dyDescent="0.2">
      <c r="A297" s="41"/>
      <c r="B297" s="42" t="s">
        <v>266</v>
      </c>
      <c r="C297" s="42" t="s">
        <v>9</v>
      </c>
      <c r="D297" s="42"/>
      <c r="E297" s="42"/>
      <c r="F297" s="42"/>
      <c r="G297" s="44"/>
      <c r="H297" s="45" t="s">
        <v>267</v>
      </c>
      <c r="I297" s="46">
        <v>8600</v>
      </c>
      <c r="J297" s="46">
        <v>-8600</v>
      </c>
      <c r="K297" s="46">
        <v>0</v>
      </c>
      <c r="L297" s="46">
        <f t="shared" si="67"/>
        <v>0</v>
      </c>
      <c r="M297" s="46">
        <f t="shared" si="68"/>
        <v>0</v>
      </c>
      <c r="N297" s="46">
        <f>L297*1.205</f>
        <v>0</v>
      </c>
      <c r="O297" s="100" t="s">
        <v>248</v>
      </c>
      <c r="P297" s="101"/>
    </row>
    <row r="298" spans="1:16" ht="35.1" customHeight="1" x14ac:dyDescent="0.2">
      <c r="A298" s="41" t="s">
        <v>462</v>
      </c>
      <c r="B298" s="42" t="s">
        <v>266</v>
      </c>
      <c r="C298" s="42" t="s">
        <v>9</v>
      </c>
      <c r="D298" s="42"/>
      <c r="E298" s="42"/>
      <c r="F298" s="42"/>
      <c r="G298" s="44"/>
      <c r="H298" s="45" t="s">
        <v>264</v>
      </c>
      <c r="I298" s="46">
        <v>8000</v>
      </c>
      <c r="J298" s="46">
        <v>0</v>
      </c>
      <c r="K298" s="46">
        <v>0</v>
      </c>
      <c r="L298" s="46">
        <f t="shared" si="67"/>
        <v>8000</v>
      </c>
      <c r="M298" s="46">
        <f t="shared" si="68"/>
        <v>10000</v>
      </c>
      <c r="N298" s="46">
        <f t="shared" ref="N298:N299" si="81">L298*1.205</f>
        <v>9640</v>
      </c>
      <c r="O298" s="100" t="s">
        <v>248</v>
      </c>
      <c r="P298" s="101"/>
    </row>
    <row r="299" spans="1:16" ht="59.25" customHeight="1" x14ac:dyDescent="0.2">
      <c r="A299" s="41"/>
      <c r="B299" s="42" t="s">
        <v>290</v>
      </c>
      <c r="C299" s="42" t="s">
        <v>10</v>
      </c>
      <c r="D299" s="42" t="s">
        <v>155</v>
      </c>
      <c r="E299" s="42" t="s">
        <v>579</v>
      </c>
      <c r="F299" s="42" t="s">
        <v>582</v>
      </c>
      <c r="G299" s="44"/>
      <c r="H299" s="45" t="s">
        <v>451</v>
      </c>
      <c r="I299" s="46">
        <v>86300</v>
      </c>
      <c r="J299" s="46">
        <v>-86300</v>
      </c>
      <c r="K299" s="46">
        <v>0</v>
      </c>
      <c r="L299" s="46">
        <f t="shared" si="67"/>
        <v>0</v>
      </c>
      <c r="M299" s="46">
        <f t="shared" si="68"/>
        <v>0</v>
      </c>
      <c r="N299" s="46">
        <f t="shared" si="81"/>
        <v>0</v>
      </c>
      <c r="O299" s="100" t="s">
        <v>248</v>
      </c>
      <c r="P299" s="101"/>
    </row>
    <row r="300" spans="1:16" s="52" customFormat="1" ht="43.5" customHeight="1" x14ac:dyDescent="0.2">
      <c r="A300" s="41" t="s">
        <v>454</v>
      </c>
      <c r="B300" s="42" t="s">
        <v>290</v>
      </c>
      <c r="C300" s="42" t="s">
        <v>10</v>
      </c>
      <c r="D300" s="42" t="s">
        <v>155</v>
      </c>
      <c r="E300" s="42" t="s">
        <v>579</v>
      </c>
      <c r="F300" s="42" t="s">
        <v>582</v>
      </c>
      <c r="G300" s="44"/>
      <c r="H300" s="45" t="s">
        <v>500</v>
      </c>
      <c r="I300" s="46">
        <f>SUM(I301:I302)</f>
        <v>0</v>
      </c>
      <c r="J300" s="46">
        <f t="shared" ref="J300:N300" si="82">SUM(J301:J302)</f>
        <v>284700</v>
      </c>
      <c r="K300" s="46">
        <f t="shared" si="82"/>
        <v>0</v>
      </c>
      <c r="L300" s="46">
        <f t="shared" si="82"/>
        <v>284700</v>
      </c>
      <c r="M300" s="46">
        <f t="shared" si="82"/>
        <v>355875</v>
      </c>
      <c r="N300" s="46">
        <f t="shared" si="82"/>
        <v>114354.5</v>
      </c>
      <c r="O300" s="47" t="s">
        <v>248</v>
      </c>
      <c r="P300" s="48" t="s">
        <v>296</v>
      </c>
    </row>
    <row r="301" spans="1:16" ht="35.25" customHeight="1" x14ac:dyDescent="0.2">
      <c r="A301" s="54"/>
      <c r="B301" s="55"/>
      <c r="C301" s="55"/>
      <c r="D301" s="55"/>
      <c r="E301" s="55"/>
      <c r="F301" s="55"/>
      <c r="G301" s="24"/>
      <c r="H301" s="25" t="s">
        <v>453</v>
      </c>
      <c r="I301" s="27">
        <v>0</v>
      </c>
      <c r="J301" s="27">
        <v>258900</v>
      </c>
      <c r="K301" s="27">
        <v>0</v>
      </c>
      <c r="L301" s="27">
        <f t="shared" si="67"/>
        <v>258900</v>
      </c>
      <c r="M301" s="26">
        <f t="shared" si="68"/>
        <v>323625</v>
      </c>
      <c r="N301" s="26">
        <f>L301*1.205/3</f>
        <v>103991.5</v>
      </c>
      <c r="O301" s="57"/>
      <c r="P301" s="29"/>
    </row>
    <row r="302" spans="1:16" ht="36" customHeight="1" x14ac:dyDescent="0.2">
      <c r="A302" s="54"/>
      <c r="B302" s="55"/>
      <c r="C302" s="55"/>
      <c r="D302" s="55"/>
      <c r="E302" s="55"/>
      <c r="F302" s="55"/>
      <c r="G302" s="24"/>
      <c r="H302" s="25" t="s">
        <v>452</v>
      </c>
      <c r="I302" s="27">
        <v>0</v>
      </c>
      <c r="J302" s="27">
        <v>25800</v>
      </c>
      <c r="K302" s="27">
        <v>0</v>
      </c>
      <c r="L302" s="27">
        <f t="shared" si="67"/>
        <v>25800</v>
      </c>
      <c r="M302" s="26">
        <f t="shared" si="68"/>
        <v>32250</v>
      </c>
      <c r="N302" s="26">
        <f>L302*1.205/3</f>
        <v>10363.000000000002</v>
      </c>
      <c r="O302" s="57"/>
      <c r="P302" s="29"/>
    </row>
    <row r="303" spans="1:16" s="52" customFormat="1" ht="35.1" customHeight="1" x14ac:dyDescent="0.2">
      <c r="A303" s="41"/>
      <c r="B303" s="42" t="s">
        <v>290</v>
      </c>
      <c r="C303" s="42" t="s">
        <v>9</v>
      </c>
      <c r="D303" s="42"/>
      <c r="E303" s="42"/>
      <c r="F303" s="42"/>
      <c r="G303" s="44"/>
      <c r="H303" s="45" t="s">
        <v>289</v>
      </c>
      <c r="I303" s="46">
        <v>1600</v>
      </c>
      <c r="J303" s="46">
        <v>0</v>
      </c>
      <c r="K303" s="46">
        <v>0</v>
      </c>
      <c r="L303" s="46">
        <f t="shared" si="67"/>
        <v>1600</v>
      </c>
      <c r="M303" s="46">
        <f t="shared" si="68"/>
        <v>2000</v>
      </c>
      <c r="N303" s="46">
        <f>L303*1.205</f>
        <v>1928</v>
      </c>
      <c r="O303" s="47" t="s">
        <v>248</v>
      </c>
      <c r="P303" s="48"/>
    </row>
    <row r="304" spans="1:16" s="52" customFormat="1" ht="35.1" customHeight="1" x14ac:dyDescent="0.2">
      <c r="A304" s="41"/>
      <c r="B304" s="42" t="s">
        <v>290</v>
      </c>
      <c r="C304" s="42" t="s">
        <v>10</v>
      </c>
      <c r="D304" s="42" t="s">
        <v>11</v>
      </c>
      <c r="E304" s="42" t="s">
        <v>579</v>
      </c>
      <c r="F304" s="42" t="s">
        <v>12</v>
      </c>
      <c r="G304" s="44"/>
      <c r="H304" s="45" t="s">
        <v>501</v>
      </c>
      <c r="I304" s="46">
        <f>SUM(I305:I309)</f>
        <v>52800</v>
      </c>
      <c r="J304" s="46">
        <f t="shared" ref="J304:N304" si="83">SUM(J305:J309)</f>
        <v>0</v>
      </c>
      <c r="K304" s="46">
        <f t="shared" si="83"/>
        <v>-52800</v>
      </c>
      <c r="L304" s="46">
        <f t="shared" si="83"/>
        <v>0</v>
      </c>
      <c r="M304" s="46">
        <f t="shared" si="83"/>
        <v>0</v>
      </c>
      <c r="N304" s="46">
        <f t="shared" si="83"/>
        <v>0</v>
      </c>
      <c r="O304" s="47" t="s">
        <v>248</v>
      </c>
      <c r="P304" s="48" t="s">
        <v>296</v>
      </c>
    </row>
    <row r="305" spans="1:16" s="99" customFormat="1" ht="35.1" customHeight="1" x14ac:dyDescent="0.2">
      <c r="A305" s="54"/>
      <c r="B305" s="55"/>
      <c r="C305" s="55"/>
      <c r="D305" s="55"/>
      <c r="E305" s="55"/>
      <c r="F305" s="55"/>
      <c r="G305" s="56"/>
      <c r="H305" s="25" t="s">
        <v>345</v>
      </c>
      <c r="I305" s="27">
        <v>29900</v>
      </c>
      <c r="J305" s="27">
        <v>0</v>
      </c>
      <c r="K305" s="27">
        <v>-29900</v>
      </c>
      <c r="L305" s="27">
        <f t="shared" si="67"/>
        <v>0</v>
      </c>
      <c r="M305" s="27">
        <f t="shared" si="68"/>
        <v>0</v>
      </c>
      <c r="N305" s="27">
        <f>L305*1.205</f>
        <v>0</v>
      </c>
      <c r="O305" s="57"/>
      <c r="P305" s="29"/>
    </row>
    <row r="306" spans="1:16" ht="35.1" customHeight="1" x14ac:dyDescent="0.2">
      <c r="A306" s="54"/>
      <c r="B306" s="55"/>
      <c r="C306" s="22"/>
      <c r="D306" s="55"/>
      <c r="E306" s="55"/>
      <c r="F306" s="55"/>
      <c r="G306" s="56"/>
      <c r="H306" s="25" t="s">
        <v>363</v>
      </c>
      <c r="I306" s="27">
        <v>10000</v>
      </c>
      <c r="J306" s="27">
        <v>0</v>
      </c>
      <c r="K306" s="27">
        <v>-10000</v>
      </c>
      <c r="L306" s="27">
        <f t="shared" si="67"/>
        <v>0</v>
      </c>
      <c r="M306" s="27">
        <f t="shared" si="68"/>
        <v>0</v>
      </c>
      <c r="N306" s="27">
        <f t="shared" ref="N306:N312" si="84">L306*1.205</f>
        <v>0</v>
      </c>
      <c r="O306" s="57"/>
      <c r="P306" s="29"/>
    </row>
    <row r="307" spans="1:16" ht="35.1" customHeight="1" x14ac:dyDescent="0.2">
      <c r="A307" s="54"/>
      <c r="B307" s="55"/>
      <c r="C307" s="22"/>
      <c r="D307" s="55"/>
      <c r="E307" s="55"/>
      <c r="F307" s="55"/>
      <c r="G307" s="56"/>
      <c r="H307" s="25" t="s">
        <v>364</v>
      </c>
      <c r="I307" s="27">
        <v>1700</v>
      </c>
      <c r="J307" s="27">
        <v>0</v>
      </c>
      <c r="K307" s="27">
        <v>-1700</v>
      </c>
      <c r="L307" s="27">
        <f t="shared" si="67"/>
        <v>0</v>
      </c>
      <c r="M307" s="27">
        <f t="shared" si="68"/>
        <v>0</v>
      </c>
      <c r="N307" s="27">
        <f t="shared" si="84"/>
        <v>0</v>
      </c>
      <c r="O307" s="57"/>
      <c r="P307" s="29"/>
    </row>
    <row r="308" spans="1:16" ht="35.1" customHeight="1" x14ac:dyDescent="0.2">
      <c r="A308" s="54"/>
      <c r="B308" s="55"/>
      <c r="C308" s="22"/>
      <c r="D308" s="55"/>
      <c r="E308" s="55"/>
      <c r="F308" s="55"/>
      <c r="G308" s="56"/>
      <c r="H308" s="25" t="s">
        <v>365</v>
      </c>
      <c r="I308" s="27">
        <v>4600</v>
      </c>
      <c r="J308" s="27">
        <v>0</v>
      </c>
      <c r="K308" s="27">
        <v>-4600</v>
      </c>
      <c r="L308" s="27">
        <f t="shared" si="67"/>
        <v>0</v>
      </c>
      <c r="M308" s="27">
        <f t="shared" si="68"/>
        <v>0</v>
      </c>
      <c r="N308" s="27">
        <f t="shared" si="84"/>
        <v>0</v>
      </c>
      <c r="O308" s="57"/>
      <c r="P308" s="29"/>
    </row>
    <row r="309" spans="1:16" ht="35.1" customHeight="1" x14ac:dyDescent="0.2">
      <c r="A309" s="54"/>
      <c r="B309" s="55"/>
      <c r="C309" s="22"/>
      <c r="D309" s="55"/>
      <c r="E309" s="55"/>
      <c r="F309" s="55"/>
      <c r="G309" s="56"/>
      <c r="H309" s="25" t="s">
        <v>366</v>
      </c>
      <c r="I309" s="27">
        <v>6600</v>
      </c>
      <c r="J309" s="27">
        <v>0</v>
      </c>
      <c r="K309" s="27">
        <v>-6600</v>
      </c>
      <c r="L309" s="27">
        <f t="shared" si="67"/>
        <v>0</v>
      </c>
      <c r="M309" s="27">
        <f t="shared" si="68"/>
        <v>0</v>
      </c>
      <c r="N309" s="27">
        <f t="shared" si="84"/>
        <v>0</v>
      </c>
      <c r="O309" s="57"/>
      <c r="P309" s="29"/>
    </row>
    <row r="310" spans="1:16" s="52" customFormat="1" ht="35.1" customHeight="1" x14ac:dyDescent="0.2">
      <c r="A310" s="41" t="s">
        <v>450</v>
      </c>
      <c r="B310" s="42" t="s">
        <v>290</v>
      </c>
      <c r="C310" s="42" t="s">
        <v>10</v>
      </c>
      <c r="D310" s="42" t="s">
        <v>11</v>
      </c>
      <c r="E310" s="42" t="s">
        <v>579</v>
      </c>
      <c r="F310" s="42" t="s">
        <v>12</v>
      </c>
      <c r="G310" s="44"/>
      <c r="H310" s="45" t="s">
        <v>570</v>
      </c>
      <c r="I310" s="46">
        <f>SUM(I311:I312)</f>
        <v>0</v>
      </c>
      <c r="J310" s="46">
        <f t="shared" ref="J310:N310" si="85">SUM(J311:J312)</f>
        <v>0</v>
      </c>
      <c r="K310" s="46">
        <f t="shared" si="85"/>
        <v>52800</v>
      </c>
      <c r="L310" s="46">
        <f t="shared" si="85"/>
        <v>52800</v>
      </c>
      <c r="M310" s="46">
        <f t="shared" si="85"/>
        <v>66000</v>
      </c>
      <c r="N310" s="46">
        <f t="shared" si="85"/>
        <v>63624</v>
      </c>
      <c r="O310" s="47"/>
      <c r="P310" s="48"/>
    </row>
    <row r="311" spans="1:16" ht="35.1" customHeight="1" x14ac:dyDescent="0.2">
      <c r="A311" s="54"/>
      <c r="B311" s="55"/>
      <c r="C311" s="22"/>
      <c r="D311" s="55"/>
      <c r="E311" s="55"/>
      <c r="F311" s="55"/>
      <c r="G311" s="56"/>
      <c r="H311" s="25" t="s">
        <v>575</v>
      </c>
      <c r="I311" s="27">
        <v>0</v>
      </c>
      <c r="J311" s="27">
        <v>0</v>
      </c>
      <c r="K311" s="27">
        <v>29900</v>
      </c>
      <c r="L311" s="27">
        <f t="shared" si="67"/>
        <v>29900</v>
      </c>
      <c r="M311" s="27">
        <f t="shared" si="68"/>
        <v>37375</v>
      </c>
      <c r="N311" s="27">
        <f t="shared" si="84"/>
        <v>36029.5</v>
      </c>
      <c r="O311" s="57"/>
      <c r="P311" s="29"/>
    </row>
    <row r="312" spans="1:16" ht="35.1" customHeight="1" x14ac:dyDescent="0.2">
      <c r="A312" s="54"/>
      <c r="B312" s="55"/>
      <c r="C312" s="22"/>
      <c r="D312" s="55"/>
      <c r="E312" s="55"/>
      <c r="F312" s="55"/>
      <c r="G312" s="56"/>
      <c r="H312" s="25" t="s">
        <v>576</v>
      </c>
      <c r="I312" s="27">
        <v>0</v>
      </c>
      <c r="J312" s="27">
        <v>0</v>
      </c>
      <c r="K312" s="27">
        <v>22900</v>
      </c>
      <c r="L312" s="27">
        <f t="shared" si="67"/>
        <v>22900</v>
      </c>
      <c r="M312" s="27">
        <f t="shared" si="68"/>
        <v>28625</v>
      </c>
      <c r="N312" s="27">
        <f t="shared" si="84"/>
        <v>27594.5</v>
      </c>
      <c r="O312" s="57"/>
      <c r="P312" s="29"/>
    </row>
    <row r="313" spans="1:16" ht="35.1" customHeight="1" x14ac:dyDescent="0.2">
      <c r="A313" s="102"/>
      <c r="B313" s="103"/>
      <c r="C313" s="103"/>
      <c r="D313" s="103"/>
      <c r="E313" s="103"/>
      <c r="F313" s="103"/>
      <c r="G313" s="70">
        <v>32355</v>
      </c>
      <c r="H313" s="71" t="s">
        <v>233</v>
      </c>
      <c r="I313" s="72">
        <f>I314+I315</f>
        <v>11900</v>
      </c>
      <c r="J313" s="72">
        <f t="shared" ref="J313:N313" si="86">J314+J315</f>
        <v>-2900</v>
      </c>
      <c r="K313" s="72">
        <f t="shared" si="86"/>
        <v>882000</v>
      </c>
      <c r="L313" s="72">
        <f t="shared" si="86"/>
        <v>891000</v>
      </c>
      <c r="M313" s="72">
        <f t="shared" si="86"/>
        <v>1113750</v>
      </c>
      <c r="N313" s="72">
        <f t="shared" si="86"/>
        <v>10845</v>
      </c>
      <c r="O313" s="73"/>
      <c r="P313" s="74"/>
    </row>
    <row r="314" spans="1:16" ht="35.1" customHeight="1" x14ac:dyDescent="0.2">
      <c r="A314" s="54" t="s">
        <v>476</v>
      </c>
      <c r="B314" s="55" t="s">
        <v>235</v>
      </c>
      <c r="C314" s="22" t="s">
        <v>9</v>
      </c>
      <c r="D314" s="55"/>
      <c r="E314" s="55"/>
      <c r="F314" s="22" t="s">
        <v>586</v>
      </c>
      <c r="G314" s="56">
        <v>32355</v>
      </c>
      <c r="H314" s="25" t="s">
        <v>234</v>
      </c>
      <c r="I314" s="27">
        <v>11900</v>
      </c>
      <c r="J314" s="27">
        <v>-2900</v>
      </c>
      <c r="K314" s="27">
        <v>0</v>
      </c>
      <c r="L314" s="27">
        <f t="shared" si="67"/>
        <v>9000</v>
      </c>
      <c r="M314" s="26">
        <f t="shared" si="68"/>
        <v>11250</v>
      </c>
      <c r="N314" s="83">
        <f>L314*1.205</f>
        <v>10845</v>
      </c>
      <c r="O314" s="57" t="s">
        <v>248</v>
      </c>
      <c r="P314" s="49"/>
    </row>
    <row r="315" spans="1:16" ht="35.1" customHeight="1" x14ac:dyDescent="0.2">
      <c r="A315" s="90" t="s">
        <v>572</v>
      </c>
      <c r="B315" s="22" t="s">
        <v>573</v>
      </c>
      <c r="C315" s="22" t="s">
        <v>10</v>
      </c>
      <c r="D315" s="22" t="s">
        <v>11</v>
      </c>
      <c r="E315" s="23" t="s">
        <v>574</v>
      </c>
      <c r="F315" s="22" t="s">
        <v>583</v>
      </c>
      <c r="G315" s="56">
        <v>32355</v>
      </c>
      <c r="H315" s="31" t="s">
        <v>571</v>
      </c>
      <c r="I315" s="27">
        <v>0</v>
      </c>
      <c r="J315" s="27">
        <v>0</v>
      </c>
      <c r="K315" s="27">
        <v>882000</v>
      </c>
      <c r="L315" s="27">
        <f t="shared" si="67"/>
        <v>882000</v>
      </c>
      <c r="M315" s="26">
        <f t="shared" si="68"/>
        <v>1102500</v>
      </c>
      <c r="N315" s="26">
        <v>0</v>
      </c>
      <c r="O315" s="57" t="s">
        <v>248</v>
      </c>
      <c r="P315" s="29" t="s">
        <v>296</v>
      </c>
    </row>
    <row r="316" spans="1:16" ht="35.1" customHeight="1" x14ac:dyDescent="0.2">
      <c r="A316" s="32"/>
      <c r="B316" s="33"/>
      <c r="C316" s="33"/>
      <c r="D316" s="33"/>
      <c r="E316" s="33"/>
      <c r="F316" s="33"/>
      <c r="G316" s="34">
        <v>3236</v>
      </c>
      <c r="H316" s="35" t="s">
        <v>205</v>
      </c>
      <c r="I316" s="36">
        <f>SUM(I317,I319,I333)</f>
        <v>114200</v>
      </c>
      <c r="J316" s="36">
        <f t="shared" ref="J316:N316" si="87">SUM(J317,J319,J333)</f>
        <v>129500</v>
      </c>
      <c r="K316" s="36">
        <f t="shared" si="87"/>
        <v>-8800</v>
      </c>
      <c r="L316" s="36">
        <f t="shared" si="87"/>
        <v>234900</v>
      </c>
      <c r="M316" s="36">
        <f t="shared" si="87"/>
        <v>293625</v>
      </c>
      <c r="N316" s="36">
        <f t="shared" si="87"/>
        <v>257595</v>
      </c>
      <c r="O316" s="37"/>
      <c r="P316" s="38"/>
    </row>
    <row r="317" spans="1:16" ht="35.1" customHeight="1" x14ac:dyDescent="0.2">
      <c r="A317" s="68"/>
      <c r="B317" s="69"/>
      <c r="C317" s="69"/>
      <c r="D317" s="69"/>
      <c r="E317" s="69"/>
      <c r="F317" s="69"/>
      <c r="G317" s="70">
        <v>32361</v>
      </c>
      <c r="H317" s="71" t="s">
        <v>268</v>
      </c>
      <c r="I317" s="72">
        <f>I318</f>
        <v>25200</v>
      </c>
      <c r="J317" s="72">
        <f t="shared" ref="J317:N317" si="88">J318</f>
        <v>49800</v>
      </c>
      <c r="K317" s="72">
        <f t="shared" si="88"/>
        <v>-21000</v>
      </c>
      <c r="L317" s="72">
        <f t="shared" si="88"/>
        <v>54000</v>
      </c>
      <c r="M317" s="72">
        <f t="shared" si="88"/>
        <v>67500</v>
      </c>
      <c r="N317" s="72">
        <f t="shared" si="88"/>
        <v>65070.000000000007</v>
      </c>
      <c r="O317" s="73"/>
      <c r="P317" s="76"/>
    </row>
    <row r="318" spans="1:16" ht="35.1" customHeight="1" x14ac:dyDescent="0.2">
      <c r="A318" s="21" t="s">
        <v>418</v>
      </c>
      <c r="B318" s="55" t="s">
        <v>270</v>
      </c>
      <c r="C318" s="22" t="s">
        <v>10</v>
      </c>
      <c r="D318" s="55" t="s">
        <v>11</v>
      </c>
      <c r="E318" s="55" t="s">
        <v>580</v>
      </c>
      <c r="F318" s="55" t="s">
        <v>520</v>
      </c>
      <c r="G318" s="56"/>
      <c r="H318" s="25" t="s">
        <v>269</v>
      </c>
      <c r="I318" s="27">
        <v>25200</v>
      </c>
      <c r="J318" s="27">
        <v>49800</v>
      </c>
      <c r="K318" s="27">
        <v>-21000</v>
      </c>
      <c r="L318" s="27">
        <f t="shared" si="67"/>
        <v>54000</v>
      </c>
      <c r="M318" s="26">
        <f t="shared" si="68"/>
        <v>67500</v>
      </c>
      <c r="N318" s="83">
        <f>L318*1.205</f>
        <v>65070.000000000007</v>
      </c>
      <c r="O318" s="28" t="s">
        <v>248</v>
      </c>
      <c r="P318" s="49" t="s">
        <v>296</v>
      </c>
    </row>
    <row r="319" spans="1:16" ht="35.1" customHeight="1" x14ac:dyDescent="0.2">
      <c r="A319" s="68"/>
      <c r="B319" s="69"/>
      <c r="C319" s="69"/>
      <c r="D319" s="69"/>
      <c r="E319" s="69"/>
      <c r="F319" s="69"/>
      <c r="G319" s="70">
        <v>32363</v>
      </c>
      <c r="H319" s="71" t="s">
        <v>138</v>
      </c>
      <c r="I319" s="72">
        <f>SUM(I320:I322)+I323</f>
        <v>57100</v>
      </c>
      <c r="J319" s="72">
        <f t="shared" ref="J319:N319" si="89">SUM(J320:J322)+J323</f>
        <v>79700</v>
      </c>
      <c r="K319" s="72">
        <f t="shared" si="89"/>
        <v>-2400</v>
      </c>
      <c r="L319" s="72">
        <f t="shared" si="89"/>
        <v>134400</v>
      </c>
      <c r="M319" s="72">
        <f t="shared" si="89"/>
        <v>168000</v>
      </c>
      <c r="N319" s="72">
        <f t="shared" si="89"/>
        <v>134400</v>
      </c>
      <c r="O319" s="73"/>
      <c r="P319" s="76"/>
    </row>
    <row r="320" spans="1:16" ht="36" x14ac:dyDescent="0.2">
      <c r="A320" s="21" t="s">
        <v>560</v>
      </c>
      <c r="B320" s="22" t="s">
        <v>187</v>
      </c>
      <c r="C320" s="22" t="s">
        <v>9</v>
      </c>
      <c r="D320" s="22"/>
      <c r="E320" s="88"/>
      <c r="F320" s="22" t="s">
        <v>12</v>
      </c>
      <c r="G320" s="24">
        <v>323630</v>
      </c>
      <c r="H320" s="31" t="s">
        <v>139</v>
      </c>
      <c r="I320" s="26">
        <v>17300</v>
      </c>
      <c r="J320" s="26">
        <v>0</v>
      </c>
      <c r="K320" s="26">
        <v>-5200</v>
      </c>
      <c r="L320" s="26">
        <f t="shared" si="67"/>
        <v>12100</v>
      </c>
      <c r="M320" s="26">
        <f t="shared" si="68"/>
        <v>15125</v>
      </c>
      <c r="N320" s="83">
        <f>L320</f>
        <v>12100</v>
      </c>
      <c r="O320" s="28" t="s">
        <v>248</v>
      </c>
      <c r="P320" s="49"/>
    </row>
    <row r="321" spans="1:16" ht="35.1" customHeight="1" x14ac:dyDescent="0.2">
      <c r="A321" s="54" t="s">
        <v>504</v>
      </c>
      <c r="B321" s="55" t="s">
        <v>395</v>
      </c>
      <c r="C321" s="55" t="s">
        <v>10</v>
      </c>
      <c r="D321" s="55" t="s">
        <v>11</v>
      </c>
      <c r="E321" s="55" t="s">
        <v>574</v>
      </c>
      <c r="F321" s="55" t="s">
        <v>12</v>
      </c>
      <c r="G321" s="56"/>
      <c r="H321" s="25" t="s">
        <v>394</v>
      </c>
      <c r="I321" s="27">
        <v>39800</v>
      </c>
      <c r="J321" s="27">
        <v>0</v>
      </c>
      <c r="K321" s="27">
        <v>0</v>
      </c>
      <c r="L321" s="27">
        <f t="shared" si="67"/>
        <v>39800</v>
      </c>
      <c r="M321" s="26">
        <f t="shared" si="68"/>
        <v>49750</v>
      </c>
      <c r="N321" s="83">
        <f>L321</f>
        <v>39800</v>
      </c>
      <c r="O321" s="57" t="s">
        <v>248</v>
      </c>
      <c r="P321" s="29" t="s">
        <v>296</v>
      </c>
    </row>
    <row r="322" spans="1:16" ht="35.1" customHeight="1" x14ac:dyDescent="0.2">
      <c r="A322" s="54" t="s">
        <v>534</v>
      </c>
      <c r="B322" s="55" t="s">
        <v>522</v>
      </c>
      <c r="C322" s="55" t="s">
        <v>9</v>
      </c>
      <c r="D322" s="55"/>
      <c r="E322" s="55"/>
      <c r="F322" s="55"/>
      <c r="G322" s="56"/>
      <c r="H322" s="25" t="s">
        <v>521</v>
      </c>
      <c r="I322" s="27">
        <v>0</v>
      </c>
      <c r="J322" s="27">
        <v>0</v>
      </c>
      <c r="K322" s="27">
        <v>2800</v>
      </c>
      <c r="L322" s="27">
        <v>2800</v>
      </c>
      <c r="M322" s="26">
        <v>3500</v>
      </c>
      <c r="N322" s="83">
        <v>2800</v>
      </c>
      <c r="O322" s="57" t="s">
        <v>248</v>
      </c>
      <c r="P322" s="29"/>
    </row>
    <row r="323" spans="1:16" s="52" customFormat="1" ht="35.1" customHeight="1" x14ac:dyDescent="0.2">
      <c r="A323" s="41" t="s">
        <v>505</v>
      </c>
      <c r="B323" s="42" t="s">
        <v>395</v>
      </c>
      <c r="C323" s="42" t="s">
        <v>10</v>
      </c>
      <c r="D323" s="42" t="s">
        <v>11</v>
      </c>
      <c r="E323" s="42" t="s">
        <v>574</v>
      </c>
      <c r="F323" s="42" t="s">
        <v>12</v>
      </c>
      <c r="G323" s="44"/>
      <c r="H323" s="45" t="s">
        <v>481</v>
      </c>
      <c r="I323" s="46">
        <f>SUM(I324:I332)</f>
        <v>0</v>
      </c>
      <c r="J323" s="46">
        <f t="shared" ref="J323:N323" si="90">SUM(J324:J332)</f>
        <v>79700</v>
      </c>
      <c r="K323" s="46">
        <f t="shared" si="90"/>
        <v>0</v>
      </c>
      <c r="L323" s="46">
        <f t="shared" si="90"/>
        <v>79700</v>
      </c>
      <c r="M323" s="46">
        <f t="shared" si="90"/>
        <v>99625</v>
      </c>
      <c r="N323" s="46">
        <f t="shared" si="90"/>
        <v>79700</v>
      </c>
      <c r="O323" s="47" t="s">
        <v>248</v>
      </c>
      <c r="P323" s="48" t="s">
        <v>296</v>
      </c>
    </row>
    <row r="324" spans="1:16" ht="35.1" customHeight="1" x14ac:dyDescent="0.2">
      <c r="A324" s="54"/>
      <c r="B324" s="55"/>
      <c r="C324" s="55"/>
      <c r="D324" s="55"/>
      <c r="E324" s="55"/>
      <c r="F324" s="55"/>
      <c r="G324" s="56"/>
      <c r="H324" s="25" t="s">
        <v>489</v>
      </c>
      <c r="I324" s="27">
        <v>0</v>
      </c>
      <c r="J324" s="27">
        <v>20000</v>
      </c>
      <c r="K324" s="27">
        <v>0</v>
      </c>
      <c r="L324" s="27">
        <f t="shared" si="67"/>
        <v>20000</v>
      </c>
      <c r="M324" s="26">
        <f t="shared" si="68"/>
        <v>25000</v>
      </c>
      <c r="N324" s="83">
        <f>L324</f>
        <v>20000</v>
      </c>
      <c r="O324" s="57"/>
      <c r="P324" s="29"/>
    </row>
    <row r="325" spans="1:16" ht="35.1" customHeight="1" x14ac:dyDescent="0.2">
      <c r="A325" s="54"/>
      <c r="B325" s="55"/>
      <c r="C325" s="55"/>
      <c r="D325" s="55"/>
      <c r="E325" s="55"/>
      <c r="F325" s="55"/>
      <c r="G325" s="56"/>
      <c r="H325" s="25" t="s">
        <v>490</v>
      </c>
      <c r="I325" s="27">
        <v>0</v>
      </c>
      <c r="J325" s="27">
        <v>10500</v>
      </c>
      <c r="K325" s="27">
        <v>0</v>
      </c>
      <c r="L325" s="27">
        <f t="shared" si="67"/>
        <v>10500</v>
      </c>
      <c r="M325" s="26">
        <f t="shared" si="68"/>
        <v>13125</v>
      </c>
      <c r="N325" s="83">
        <f t="shared" ref="N325:N332" si="91">L325</f>
        <v>10500</v>
      </c>
      <c r="O325" s="57"/>
      <c r="P325" s="29"/>
    </row>
    <row r="326" spans="1:16" ht="35.1" customHeight="1" x14ac:dyDescent="0.2">
      <c r="A326" s="54"/>
      <c r="B326" s="55"/>
      <c r="C326" s="55"/>
      <c r="D326" s="55"/>
      <c r="E326" s="55"/>
      <c r="F326" s="55"/>
      <c r="G326" s="56"/>
      <c r="H326" s="25" t="s">
        <v>491</v>
      </c>
      <c r="I326" s="27">
        <v>0</v>
      </c>
      <c r="J326" s="27">
        <v>3000</v>
      </c>
      <c r="K326" s="27">
        <v>0</v>
      </c>
      <c r="L326" s="27">
        <f t="shared" ref="L326:L389" si="92">I326+J326+K326</f>
        <v>3000</v>
      </c>
      <c r="M326" s="26">
        <f t="shared" ref="M326:M389" si="93">L326*1.25</f>
        <v>3750</v>
      </c>
      <c r="N326" s="83">
        <f t="shared" si="91"/>
        <v>3000</v>
      </c>
      <c r="O326" s="57"/>
      <c r="P326" s="29"/>
    </row>
    <row r="327" spans="1:16" ht="35.1" customHeight="1" x14ac:dyDescent="0.2">
      <c r="A327" s="54"/>
      <c r="B327" s="55"/>
      <c r="C327" s="55"/>
      <c r="D327" s="55"/>
      <c r="E327" s="55"/>
      <c r="F327" s="55"/>
      <c r="G327" s="56"/>
      <c r="H327" s="25" t="s">
        <v>492</v>
      </c>
      <c r="I327" s="27">
        <v>0</v>
      </c>
      <c r="J327" s="27">
        <v>1500</v>
      </c>
      <c r="K327" s="27">
        <v>0</v>
      </c>
      <c r="L327" s="27">
        <f t="shared" si="92"/>
        <v>1500</v>
      </c>
      <c r="M327" s="26">
        <f t="shared" si="93"/>
        <v>1875</v>
      </c>
      <c r="N327" s="83">
        <f t="shared" si="91"/>
        <v>1500</v>
      </c>
      <c r="O327" s="57"/>
      <c r="P327" s="29"/>
    </row>
    <row r="328" spans="1:16" ht="35.1" customHeight="1" x14ac:dyDescent="0.2">
      <c r="A328" s="54"/>
      <c r="B328" s="55"/>
      <c r="C328" s="55"/>
      <c r="D328" s="55"/>
      <c r="E328" s="55"/>
      <c r="F328" s="55"/>
      <c r="G328" s="56"/>
      <c r="H328" s="25" t="s">
        <v>493</v>
      </c>
      <c r="I328" s="27">
        <v>0</v>
      </c>
      <c r="J328" s="27">
        <v>2800</v>
      </c>
      <c r="K328" s="27">
        <v>0</v>
      </c>
      <c r="L328" s="27">
        <f t="shared" si="92"/>
        <v>2800</v>
      </c>
      <c r="M328" s="26">
        <f t="shared" si="93"/>
        <v>3500</v>
      </c>
      <c r="N328" s="83">
        <f t="shared" si="91"/>
        <v>2800</v>
      </c>
      <c r="O328" s="57"/>
      <c r="P328" s="29"/>
    </row>
    <row r="329" spans="1:16" ht="35.1" customHeight="1" x14ac:dyDescent="0.2">
      <c r="A329" s="54"/>
      <c r="B329" s="55"/>
      <c r="C329" s="55"/>
      <c r="D329" s="55"/>
      <c r="E329" s="55"/>
      <c r="F329" s="55"/>
      <c r="G329" s="56"/>
      <c r="H329" s="25" t="s">
        <v>494</v>
      </c>
      <c r="I329" s="27">
        <v>0</v>
      </c>
      <c r="J329" s="27">
        <v>24000</v>
      </c>
      <c r="K329" s="27">
        <v>0</v>
      </c>
      <c r="L329" s="27">
        <f t="shared" si="92"/>
        <v>24000</v>
      </c>
      <c r="M329" s="26">
        <f t="shared" si="93"/>
        <v>30000</v>
      </c>
      <c r="N329" s="83">
        <f t="shared" si="91"/>
        <v>24000</v>
      </c>
      <c r="O329" s="57"/>
      <c r="P329" s="29"/>
    </row>
    <row r="330" spans="1:16" ht="35.1" customHeight="1" x14ac:dyDescent="0.2">
      <c r="A330" s="54"/>
      <c r="B330" s="55"/>
      <c r="C330" s="55"/>
      <c r="D330" s="55"/>
      <c r="E330" s="55"/>
      <c r="F330" s="55"/>
      <c r="G330" s="56"/>
      <c r="H330" s="25" t="s">
        <v>495</v>
      </c>
      <c r="I330" s="27">
        <v>0</v>
      </c>
      <c r="J330" s="27">
        <v>1000</v>
      </c>
      <c r="K330" s="27">
        <v>0</v>
      </c>
      <c r="L330" s="27">
        <f t="shared" si="92"/>
        <v>1000</v>
      </c>
      <c r="M330" s="26">
        <f t="shared" si="93"/>
        <v>1250</v>
      </c>
      <c r="N330" s="83">
        <f t="shared" si="91"/>
        <v>1000</v>
      </c>
      <c r="O330" s="57"/>
      <c r="P330" s="29"/>
    </row>
    <row r="331" spans="1:16" ht="35.1" customHeight="1" x14ac:dyDescent="0.2">
      <c r="A331" s="54"/>
      <c r="B331" s="55"/>
      <c r="C331" s="55"/>
      <c r="D331" s="55"/>
      <c r="E331" s="55"/>
      <c r="F331" s="55"/>
      <c r="G331" s="56"/>
      <c r="H331" s="25" t="s">
        <v>496</v>
      </c>
      <c r="I331" s="27">
        <v>0</v>
      </c>
      <c r="J331" s="27">
        <v>400</v>
      </c>
      <c r="K331" s="27">
        <v>0</v>
      </c>
      <c r="L331" s="27">
        <f t="shared" si="92"/>
        <v>400</v>
      </c>
      <c r="M331" s="26">
        <f t="shared" si="93"/>
        <v>500</v>
      </c>
      <c r="N331" s="83">
        <f t="shared" si="91"/>
        <v>400</v>
      </c>
      <c r="O331" s="57"/>
      <c r="P331" s="29"/>
    </row>
    <row r="332" spans="1:16" ht="35.1" customHeight="1" x14ac:dyDescent="0.2">
      <c r="A332" s="54"/>
      <c r="B332" s="55"/>
      <c r="C332" s="55"/>
      <c r="D332" s="55"/>
      <c r="E332" s="55"/>
      <c r="F332" s="55"/>
      <c r="G332" s="56"/>
      <c r="H332" s="25" t="s">
        <v>497</v>
      </c>
      <c r="I332" s="27">
        <v>0</v>
      </c>
      <c r="J332" s="27">
        <v>16500</v>
      </c>
      <c r="K332" s="27">
        <v>0</v>
      </c>
      <c r="L332" s="27">
        <f t="shared" si="92"/>
        <v>16500</v>
      </c>
      <c r="M332" s="26">
        <f t="shared" si="93"/>
        <v>20625</v>
      </c>
      <c r="N332" s="83">
        <f t="shared" si="91"/>
        <v>16500</v>
      </c>
      <c r="O332" s="57"/>
      <c r="P332" s="29"/>
    </row>
    <row r="333" spans="1:16" ht="35.1" customHeight="1" x14ac:dyDescent="0.2">
      <c r="A333" s="68"/>
      <c r="B333" s="69"/>
      <c r="C333" s="69"/>
      <c r="D333" s="69"/>
      <c r="E333" s="69"/>
      <c r="F333" s="69"/>
      <c r="G333" s="70">
        <v>32369</v>
      </c>
      <c r="H333" s="71" t="s">
        <v>140</v>
      </c>
      <c r="I333" s="72">
        <f>I334</f>
        <v>31900</v>
      </c>
      <c r="J333" s="72">
        <f t="shared" ref="J333:N333" si="94">J334</f>
        <v>0</v>
      </c>
      <c r="K333" s="72">
        <f t="shared" si="94"/>
        <v>14600</v>
      </c>
      <c r="L333" s="72">
        <f t="shared" si="94"/>
        <v>46500</v>
      </c>
      <c r="M333" s="72">
        <f t="shared" si="94"/>
        <v>58125</v>
      </c>
      <c r="N333" s="72">
        <f t="shared" si="94"/>
        <v>58125</v>
      </c>
      <c r="O333" s="73"/>
      <c r="P333" s="76"/>
    </row>
    <row r="334" spans="1:16" ht="60" x14ac:dyDescent="0.2">
      <c r="A334" s="21" t="s">
        <v>553</v>
      </c>
      <c r="B334" s="22" t="s">
        <v>188</v>
      </c>
      <c r="C334" s="55" t="s">
        <v>141</v>
      </c>
      <c r="D334" s="22" t="s">
        <v>11</v>
      </c>
      <c r="E334" s="23" t="s">
        <v>574</v>
      </c>
      <c r="F334" s="22" t="s">
        <v>12</v>
      </c>
      <c r="G334" s="24">
        <v>323691</v>
      </c>
      <c r="H334" s="31" t="s">
        <v>159</v>
      </c>
      <c r="I334" s="27">
        <v>31900</v>
      </c>
      <c r="J334" s="27">
        <v>0</v>
      </c>
      <c r="K334" s="27">
        <v>14600</v>
      </c>
      <c r="L334" s="27">
        <f t="shared" si="92"/>
        <v>46500</v>
      </c>
      <c r="M334" s="26">
        <f t="shared" si="93"/>
        <v>58125</v>
      </c>
      <c r="N334" s="83">
        <f>L334*1.25</f>
        <v>58125</v>
      </c>
      <c r="O334" s="28" t="s">
        <v>248</v>
      </c>
      <c r="P334" s="49" t="s">
        <v>296</v>
      </c>
    </row>
    <row r="335" spans="1:16" ht="35.1" customHeight="1" x14ac:dyDescent="0.2">
      <c r="A335" s="32"/>
      <c r="B335" s="33"/>
      <c r="C335" s="33"/>
      <c r="D335" s="33"/>
      <c r="E335" s="104"/>
      <c r="F335" s="33"/>
      <c r="G335" s="34">
        <v>32379</v>
      </c>
      <c r="H335" s="35" t="s">
        <v>334</v>
      </c>
      <c r="I335" s="36">
        <f>I336+I343+I345+I349</f>
        <v>66300</v>
      </c>
      <c r="J335" s="36">
        <f t="shared" ref="J335:N335" si="95">J336+J343+J345+J349</f>
        <v>-100</v>
      </c>
      <c r="K335" s="36">
        <f t="shared" si="95"/>
        <v>8500</v>
      </c>
      <c r="L335" s="36">
        <f t="shared" si="95"/>
        <v>74700</v>
      </c>
      <c r="M335" s="36">
        <f t="shared" si="95"/>
        <v>93375</v>
      </c>
      <c r="N335" s="36">
        <f t="shared" si="95"/>
        <v>83953</v>
      </c>
      <c r="O335" s="37"/>
      <c r="P335" s="38"/>
    </row>
    <row r="336" spans="1:16" ht="35.1" customHeight="1" x14ac:dyDescent="0.2">
      <c r="A336" s="68"/>
      <c r="B336" s="69"/>
      <c r="C336" s="69"/>
      <c r="D336" s="69"/>
      <c r="E336" s="69"/>
      <c r="F336" s="69"/>
      <c r="G336" s="70">
        <v>323791</v>
      </c>
      <c r="H336" s="71" t="s">
        <v>335</v>
      </c>
      <c r="I336" s="72">
        <f>SUM(I337:I342)</f>
        <v>31200</v>
      </c>
      <c r="J336" s="72">
        <f t="shared" ref="J336:N336" si="96">SUM(J337:J342)</f>
        <v>-100</v>
      </c>
      <c r="K336" s="72">
        <f t="shared" si="96"/>
        <v>0</v>
      </c>
      <c r="L336" s="72">
        <f t="shared" si="96"/>
        <v>31100</v>
      </c>
      <c r="M336" s="72">
        <f t="shared" si="96"/>
        <v>38875</v>
      </c>
      <c r="N336" s="72">
        <f t="shared" si="96"/>
        <v>37790.5</v>
      </c>
      <c r="O336" s="73"/>
      <c r="P336" s="74"/>
    </row>
    <row r="337" spans="1:16" ht="35.1" customHeight="1" x14ac:dyDescent="0.2">
      <c r="A337" s="105"/>
      <c r="B337" s="22" t="s">
        <v>411</v>
      </c>
      <c r="C337" s="22" t="s">
        <v>9</v>
      </c>
      <c r="D337" s="22"/>
      <c r="E337" s="23"/>
      <c r="F337" s="22"/>
      <c r="G337" s="24"/>
      <c r="H337" s="25" t="s">
        <v>347</v>
      </c>
      <c r="I337" s="26">
        <v>4600</v>
      </c>
      <c r="J337" s="26">
        <v>0</v>
      </c>
      <c r="K337" s="26">
        <v>0</v>
      </c>
      <c r="L337" s="26">
        <f t="shared" si="92"/>
        <v>4600</v>
      </c>
      <c r="M337" s="26">
        <f t="shared" si="93"/>
        <v>5750</v>
      </c>
      <c r="N337" s="26">
        <f>L337*1.205</f>
        <v>5543</v>
      </c>
      <c r="O337" s="28" t="s">
        <v>248</v>
      </c>
      <c r="P337" s="49"/>
    </row>
    <row r="338" spans="1:16" ht="35.1" customHeight="1" x14ac:dyDescent="0.2">
      <c r="A338" s="105"/>
      <c r="B338" s="22" t="s">
        <v>411</v>
      </c>
      <c r="C338" s="22" t="s">
        <v>9</v>
      </c>
      <c r="D338" s="22"/>
      <c r="E338" s="23"/>
      <c r="F338" s="22"/>
      <c r="G338" s="24"/>
      <c r="H338" s="25" t="s">
        <v>348</v>
      </c>
      <c r="I338" s="26">
        <v>4000</v>
      </c>
      <c r="J338" s="26">
        <v>0</v>
      </c>
      <c r="K338" s="26">
        <v>0</v>
      </c>
      <c r="L338" s="26">
        <f t="shared" si="92"/>
        <v>4000</v>
      </c>
      <c r="M338" s="26">
        <f t="shared" si="93"/>
        <v>5000</v>
      </c>
      <c r="N338" s="26">
        <f t="shared" ref="N338:N341" si="97">L338*1.205</f>
        <v>4820</v>
      </c>
      <c r="O338" s="28" t="s">
        <v>248</v>
      </c>
      <c r="P338" s="49"/>
    </row>
    <row r="339" spans="1:16" ht="35.1" customHeight="1" x14ac:dyDescent="0.2">
      <c r="A339" s="105"/>
      <c r="B339" s="22" t="s">
        <v>411</v>
      </c>
      <c r="C339" s="22" t="s">
        <v>9</v>
      </c>
      <c r="D339" s="22"/>
      <c r="E339" s="23"/>
      <c r="F339" s="22"/>
      <c r="G339" s="24"/>
      <c r="H339" s="25" t="s">
        <v>349</v>
      </c>
      <c r="I339" s="26">
        <v>6000</v>
      </c>
      <c r="J339" s="26">
        <v>0</v>
      </c>
      <c r="K339" s="26">
        <v>0</v>
      </c>
      <c r="L339" s="26">
        <f t="shared" si="92"/>
        <v>6000</v>
      </c>
      <c r="M339" s="26">
        <f t="shared" si="93"/>
        <v>7500</v>
      </c>
      <c r="N339" s="26">
        <f t="shared" si="97"/>
        <v>7230</v>
      </c>
      <c r="O339" s="28" t="s">
        <v>248</v>
      </c>
      <c r="P339" s="49"/>
    </row>
    <row r="340" spans="1:16" ht="35.1" customHeight="1" x14ac:dyDescent="0.2">
      <c r="A340" s="105"/>
      <c r="B340" s="22" t="s">
        <v>411</v>
      </c>
      <c r="C340" s="22" t="s">
        <v>9</v>
      </c>
      <c r="D340" s="22"/>
      <c r="E340" s="23"/>
      <c r="F340" s="22"/>
      <c r="G340" s="24"/>
      <c r="H340" s="25" t="s">
        <v>350</v>
      </c>
      <c r="I340" s="26">
        <v>6000</v>
      </c>
      <c r="J340" s="26">
        <v>0</v>
      </c>
      <c r="K340" s="26">
        <v>0</v>
      </c>
      <c r="L340" s="26">
        <f t="shared" si="92"/>
        <v>6000</v>
      </c>
      <c r="M340" s="26">
        <f t="shared" si="93"/>
        <v>7500</v>
      </c>
      <c r="N340" s="26">
        <f t="shared" si="97"/>
        <v>7230</v>
      </c>
      <c r="O340" s="28" t="s">
        <v>248</v>
      </c>
      <c r="P340" s="49"/>
    </row>
    <row r="341" spans="1:16" ht="35.1" customHeight="1" x14ac:dyDescent="0.2">
      <c r="A341" s="21" t="s">
        <v>532</v>
      </c>
      <c r="B341" s="22" t="s">
        <v>412</v>
      </c>
      <c r="C341" s="22" t="s">
        <v>9</v>
      </c>
      <c r="D341" s="22"/>
      <c r="E341" s="23"/>
      <c r="F341" s="22"/>
      <c r="G341" s="24"/>
      <c r="H341" s="25" t="s">
        <v>577</v>
      </c>
      <c r="I341" s="27">
        <v>0</v>
      </c>
      <c r="J341" s="27">
        <v>3500</v>
      </c>
      <c r="K341" s="27">
        <v>0</v>
      </c>
      <c r="L341" s="27">
        <f t="shared" si="92"/>
        <v>3500</v>
      </c>
      <c r="M341" s="27">
        <f t="shared" si="93"/>
        <v>4375</v>
      </c>
      <c r="N341" s="27">
        <f t="shared" si="97"/>
        <v>4217.5</v>
      </c>
      <c r="O341" s="57" t="s">
        <v>248</v>
      </c>
      <c r="P341" s="29"/>
    </row>
    <row r="342" spans="1:16" ht="35.1" customHeight="1" x14ac:dyDescent="0.2">
      <c r="A342" s="21" t="s">
        <v>466</v>
      </c>
      <c r="B342" s="22" t="s">
        <v>412</v>
      </c>
      <c r="C342" s="22" t="s">
        <v>9</v>
      </c>
      <c r="D342" s="22"/>
      <c r="E342" s="23"/>
      <c r="F342" s="22"/>
      <c r="G342" s="24"/>
      <c r="H342" s="31" t="s">
        <v>405</v>
      </c>
      <c r="I342" s="26">
        <v>10600</v>
      </c>
      <c r="J342" s="26">
        <v>-3600</v>
      </c>
      <c r="K342" s="26">
        <v>0</v>
      </c>
      <c r="L342" s="26">
        <f t="shared" si="92"/>
        <v>7000</v>
      </c>
      <c r="M342" s="26">
        <f t="shared" si="93"/>
        <v>8750</v>
      </c>
      <c r="N342" s="26">
        <f>M342</f>
        <v>8750</v>
      </c>
      <c r="O342" s="28" t="s">
        <v>248</v>
      </c>
      <c r="P342" s="49"/>
    </row>
    <row r="343" spans="1:16" ht="35.1" customHeight="1" x14ac:dyDescent="0.2">
      <c r="A343" s="41"/>
      <c r="B343" s="42"/>
      <c r="C343" s="42"/>
      <c r="D343" s="42"/>
      <c r="E343" s="43"/>
      <c r="F343" s="42"/>
      <c r="G343" s="44">
        <v>323795</v>
      </c>
      <c r="H343" s="45" t="s">
        <v>401</v>
      </c>
      <c r="I343" s="46">
        <f>I344</f>
        <v>4000</v>
      </c>
      <c r="J343" s="46">
        <f t="shared" ref="J343:N343" si="98">J344</f>
        <v>0</v>
      </c>
      <c r="K343" s="46">
        <f t="shared" si="98"/>
        <v>0</v>
      </c>
      <c r="L343" s="46">
        <f t="shared" si="98"/>
        <v>4000</v>
      </c>
      <c r="M343" s="46">
        <f t="shared" si="98"/>
        <v>5000</v>
      </c>
      <c r="N343" s="46">
        <f t="shared" si="98"/>
        <v>4000</v>
      </c>
      <c r="O343" s="47"/>
      <c r="P343" s="51"/>
    </row>
    <row r="344" spans="1:16" ht="35.1" customHeight="1" x14ac:dyDescent="0.2">
      <c r="A344" s="54"/>
      <c r="B344" s="55" t="s">
        <v>189</v>
      </c>
      <c r="C344" s="55" t="s">
        <v>9</v>
      </c>
      <c r="D344" s="55"/>
      <c r="E344" s="55"/>
      <c r="F344" s="55"/>
      <c r="G344" s="56"/>
      <c r="H344" s="25" t="s">
        <v>392</v>
      </c>
      <c r="I344" s="27">
        <v>4000</v>
      </c>
      <c r="J344" s="27">
        <v>0</v>
      </c>
      <c r="K344" s="27">
        <v>0</v>
      </c>
      <c r="L344" s="27">
        <f t="shared" si="92"/>
        <v>4000</v>
      </c>
      <c r="M344" s="26">
        <f t="shared" si="93"/>
        <v>5000</v>
      </c>
      <c r="N344" s="27">
        <f>L344</f>
        <v>4000</v>
      </c>
      <c r="O344" s="57" t="s">
        <v>248</v>
      </c>
      <c r="P344" s="60"/>
    </row>
    <row r="345" spans="1:16" ht="35.1" customHeight="1" x14ac:dyDescent="0.2">
      <c r="A345" s="41"/>
      <c r="B345" s="42"/>
      <c r="C345" s="42"/>
      <c r="D345" s="42"/>
      <c r="E345" s="42"/>
      <c r="F345" s="42"/>
      <c r="G345" s="44">
        <v>323797</v>
      </c>
      <c r="H345" s="45" t="s">
        <v>403</v>
      </c>
      <c r="I345" s="46">
        <f>SUM(I346:I348)</f>
        <v>9300</v>
      </c>
      <c r="J345" s="46">
        <f t="shared" ref="J345:N345" si="99">SUM(J346:J348)</f>
        <v>0</v>
      </c>
      <c r="K345" s="46">
        <f t="shared" si="99"/>
        <v>8500</v>
      </c>
      <c r="L345" s="46">
        <f t="shared" si="99"/>
        <v>17800</v>
      </c>
      <c r="M345" s="46">
        <f t="shared" si="99"/>
        <v>22250</v>
      </c>
      <c r="N345" s="46">
        <f t="shared" si="99"/>
        <v>17800</v>
      </c>
      <c r="O345" s="47"/>
      <c r="P345" s="51"/>
    </row>
    <row r="346" spans="1:16" ht="35.1" customHeight="1" x14ac:dyDescent="0.2">
      <c r="A346" s="54"/>
      <c r="B346" s="55" t="s">
        <v>414</v>
      </c>
      <c r="C346" s="55" t="s">
        <v>9</v>
      </c>
      <c r="D346" s="55"/>
      <c r="E346" s="55"/>
      <c r="F346" s="55"/>
      <c r="G346" s="56"/>
      <c r="H346" s="25" t="s">
        <v>397</v>
      </c>
      <c r="I346" s="27">
        <v>5300</v>
      </c>
      <c r="J346" s="27">
        <v>0</v>
      </c>
      <c r="K346" s="27">
        <v>0</v>
      </c>
      <c r="L346" s="27">
        <f t="shared" si="92"/>
        <v>5300</v>
      </c>
      <c r="M346" s="26">
        <f t="shared" si="93"/>
        <v>6625</v>
      </c>
      <c r="N346" s="27">
        <f>L346</f>
        <v>5300</v>
      </c>
      <c r="O346" s="57" t="s">
        <v>248</v>
      </c>
      <c r="P346" s="60"/>
    </row>
    <row r="347" spans="1:16" ht="35.1" customHeight="1" x14ac:dyDescent="0.2">
      <c r="A347" s="54"/>
      <c r="B347" s="55" t="s">
        <v>413</v>
      </c>
      <c r="C347" s="55" t="s">
        <v>9</v>
      </c>
      <c r="D347" s="55"/>
      <c r="E347" s="55"/>
      <c r="F347" s="55"/>
      <c r="G347" s="56"/>
      <c r="H347" s="25" t="s">
        <v>406</v>
      </c>
      <c r="I347" s="27">
        <v>4000</v>
      </c>
      <c r="J347" s="27">
        <v>0</v>
      </c>
      <c r="K347" s="27">
        <v>0</v>
      </c>
      <c r="L347" s="27">
        <f t="shared" si="92"/>
        <v>4000</v>
      </c>
      <c r="M347" s="27">
        <f t="shared" si="93"/>
        <v>5000</v>
      </c>
      <c r="N347" s="27">
        <f>L347</f>
        <v>4000</v>
      </c>
      <c r="O347" s="57" t="s">
        <v>248</v>
      </c>
      <c r="P347" s="60"/>
    </row>
    <row r="348" spans="1:16" ht="35.1" customHeight="1" x14ac:dyDescent="0.2">
      <c r="A348" s="54" t="s">
        <v>557</v>
      </c>
      <c r="B348" s="55" t="s">
        <v>558</v>
      </c>
      <c r="C348" s="55" t="s">
        <v>9</v>
      </c>
      <c r="D348" s="55"/>
      <c r="E348" s="55"/>
      <c r="F348" s="55"/>
      <c r="G348" s="56"/>
      <c r="H348" s="25" t="s">
        <v>563</v>
      </c>
      <c r="I348" s="27">
        <v>0</v>
      </c>
      <c r="J348" s="27">
        <v>0</v>
      </c>
      <c r="K348" s="27">
        <v>8500</v>
      </c>
      <c r="L348" s="27">
        <f t="shared" si="92"/>
        <v>8500</v>
      </c>
      <c r="M348" s="27">
        <f t="shared" si="93"/>
        <v>10625</v>
      </c>
      <c r="N348" s="27">
        <f>L348</f>
        <v>8500</v>
      </c>
      <c r="O348" s="57" t="s">
        <v>248</v>
      </c>
      <c r="P348" s="60"/>
    </row>
    <row r="349" spans="1:16" ht="35.1" customHeight="1" x14ac:dyDescent="0.2">
      <c r="A349" s="41"/>
      <c r="B349" s="42"/>
      <c r="C349" s="42"/>
      <c r="D349" s="42"/>
      <c r="E349" s="42"/>
      <c r="F349" s="42"/>
      <c r="G349" s="44">
        <v>323796</v>
      </c>
      <c r="H349" s="45" t="s">
        <v>402</v>
      </c>
      <c r="I349" s="46">
        <f>SUM(I350:I352)</f>
        <v>21800</v>
      </c>
      <c r="J349" s="46">
        <f t="shared" ref="J349:N349" si="100">SUM(J350:J352)</f>
        <v>0</v>
      </c>
      <c r="K349" s="46">
        <f t="shared" si="100"/>
        <v>0</v>
      </c>
      <c r="L349" s="46">
        <f t="shared" si="100"/>
        <v>21800</v>
      </c>
      <c r="M349" s="46">
        <f t="shared" si="100"/>
        <v>27250</v>
      </c>
      <c r="N349" s="46">
        <f t="shared" si="100"/>
        <v>24362.5</v>
      </c>
      <c r="O349" s="47"/>
      <c r="P349" s="51"/>
    </row>
    <row r="350" spans="1:16" ht="35.1" customHeight="1" x14ac:dyDescent="0.2">
      <c r="A350" s="54" t="s">
        <v>470</v>
      </c>
      <c r="B350" s="55" t="s">
        <v>190</v>
      </c>
      <c r="C350" s="55" t="s">
        <v>9</v>
      </c>
      <c r="D350" s="55"/>
      <c r="E350" s="98"/>
      <c r="F350" s="55"/>
      <c r="G350" s="56"/>
      <c r="H350" s="25" t="s">
        <v>209</v>
      </c>
      <c r="I350" s="27">
        <v>8800</v>
      </c>
      <c r="J350" s="27">
        <v>0</v>
      </c>
      <c r="K350" s="27">
        <v>0</v>
      </c>
      <c r="L350" s="27">
        <f t="shared" si="92"/>
        <v>8800</v>
      </c>
      <c r="M350" s="26">
        <f t="shared" si="93"/>
        <v>11000</v>
      </c>
      <c r="N350" s="27">
        <f>L350*1.205</f>
        <v>10604</v>
      </c>
      <c r="O350" s="57" t="s">
        <v>248</v>
      </c>
      <c r="P350" s="29"/>
    </row>
    <row r="351" spans="1:16" ht="36" x14ac:dyDescent="0.2">
      <c r="A351" s="62"/>
      <c r="B351" s="55" t="s">
        <v>379</v>
      </c>
      <c r="C351" s="55" t="s">
        <v>9</v>
      </c>
      <c r="D351" s="55"/>
      <c r="E351" s="98"/>
      <c r="F351" s="55"/>
      <c r="G351" s="56"/>
      <c r="H351" s="25" t="s">
        <v>346</v>
      </c>
      <c r="I351" s="27">
        <v>9300</v>
      </c>
      <c r="J351" s="27">
        <v>0</v>
      </c>
      <c r="K351" s="27">
        <v>0</v>
      </c>
      <c r="L351" s="27">
        <f t="shared" si="92"/>
        <v>9300</v>
      </c>
      <c r="M351" s="26">
        <f t="shared" si="93"/>
        <v>11625</v>
      </c>
      <c r="N351" s="27">
        <f>L351</f>
        <v>9300</v>
      </c>
      <c r="O351" s="57" t="s">
        <v>248</v>
      </c>
      <c r="P351" s="29"/>
    </row>
    <row r="352" spans="1:16" ht="48" x14ac:dyDescent="0.2">
      <c r="A352" s="62"/>
      <c r="B352" s="55" t="s">
        <v>190</v>
      </c>
      <c r="C352" s="55" t="s">
        <v>9</v>
      </c>
      <c r="D352" s="55"/>
      <c r="E352" s="98"/>
      <c r="F352" s="55"/>
      <c r="G352" s="56"/>
      <c r="H352" s="25" t="s">
        <v>378</v>
      </c>
      <c r="I352" s="27">
        <v>3700</v>
      </c>
      <c r="J352" s="27">
        <v>0</v>
      </c>
      <c r="K352" s="27">
        <v>0</v>
      </c>
      <c r="L352" s="27">
        <f t="shared" si="92"/>
        <v>3700</v>
      </c>
      <c r="M352" s="26">
        <f t="shared" si="93"/>
        <v>4625</v>
      </c>
      <c r="N352" s="27">
        <f>L352*1.205</f>
        <v>4458.5</v>
      </c>
      <c r="O352" s="57" t="s">
        <v>248</v>
      </c>
      <c r="P352" s="29"/>
    </row>
    <row r="353" spans="1:16" ht="35.1" customHeight="1" x14ac:dyDescent="0.2">
      <c r="A353" s="32"/>
      <c r="B353" s="33"/>
      <c r="C353" s="33"/>
      <c r="D353" s="33"/>
      <c r="E353" s="33"/>
      <c r="F353" s="33"/>
      <c r="G353" s="34">
        <v>3238</v>
      </c>
      <c r="H353" s="35" t="s">
        <v>336</v>
      </c>
      <c r="I353" s="36">
        <f>I354+I375</f>
        <v>375000</v>
      </c>
      <c r="J353" s="36">
        <f t="shared" ref="J353:N353" si="101">J354+J375</f>
        <v>-4800</v>
      </c>
      <c r="K353" s="36">
        <f t="shared" si="101"/>
        <v>0</v>
      </c>
      <c r="L353" s="36">
        <f t="shared" si="101"/>
        <v>370200</v>
      </c>
      <c r="M353" s="36">
        <f t="shared" si="101"/>
        <v>462750</v>
      </c>
      <c r="N353" s="36">
        <f t="shared" si="101"/>
        <v>223148</v>
      </c>
      <c r="O353" s="37"/>
      <c r="P353" s="38"/>
    </row>
    <row r="354" spans="1:16" ht="35.1" customHeight="1" x14ac:dyDescent="0.2">
      <c r="A354" s="68"/>
      <c r="B354" s="69"/>
      <c r="C354" s="69"/>
      <c r="D354" s="69"/>
      <c r="E354" s="69"/>
      <c r="F354" s="69"/>
      <c r="G354" s="70">
        <v>32382</v>
      </c>
      <c r="H354" s="71" t="s">
        <v>337</v>
      </c>
      <c r="I354" s="72">
        <f>I355</f>
        <v>288700</v>
      </c>
      <c r="J354" s="72">
        <f t="shared" ref="J354:N354" si="102">J355</f>
        <v>-4800</v>
      </c>
      <c r="K354" s="72">
        <f t="shared" si="102"/>
        <v>0</v>
      </c>
      <c r="L354" s="72">
        <f t="shared" si="102"/>
        <v>283900</v>
      </c>
      <c r="M354" s="72">
        <f t="shared" si="102"/>
        <v>354875</v>
      </c>
      <c r="N354" s="72">
        <f t="shared" si="102"/>
        <v>171152.25</v>
      </c>
      <c r="O354" s="73"/>
      <c r="P354" s="74"/>
    </row>
    <row r="355" spans="1:16" ht="36" x14ac:dyDescent="0.2">
      <c r="A355" s="41" t="s">
        <v>498</v>
      </c>
      <c r="B355" s="44" t="s">
        <v>415</v>
      </c>
      <c r="C355" s="42" t="s">
        <v>10</v>
      </c>
      <c r="D355" s="42" t="s">
        <v>155</v>
      </c>
      <c r="E355" s="43" t="s">
        <v>579</v>
      </c>
      <c r="F355" s="42" t="s">
        <v>15</v>
      </c>
      <c r="G355" s="44">
        <v>32382</v>
      </c>
      <c r="H355" s="45" t="s">
        <v>142</v>
      </c>
      <c r="I355" s="46">
        <f>SUM(I356:I374)</f>
        <v>288700</v>
      </c>
      <c r="J355" s="46">
        <f t="shared" ref="J355:N355" si="103">SUM(J356:J374)</f>
        <v>-4800</v>
      </c>
      <c r="K355" s="46">
        <f t="shared" si="103"/>
        <v>0</v>
      </c>
      <c r="L355" s="46">
        <f t="shared" si="103"/>
        <v>283900</v>
      </c>
      <c r="M355" s="46">
        <f t="shared" si="103"/>
        <v>354875</v>
      </c>
      <c r="N355" s="46">
        <f t="shared" si="103"/>
        <v>171152.25</v>
      </c>
      <c r="O355" s="47" t="s">
        <v>248</v>
      </c>
      <c r="P355" s="48" t="s">
        <v>296</v>
      </c>
    </row>
    <row r="356" spans="1:16" ht="35.1" customHeight="1" x14ac:dyDescent="0.2">
      <c r="A356" s="21"/>
      <c r="B356" s="22"/>
      <c r="C356" s="22"/>
      <c r="D356" s="22"/>
      <c r="E356" s="22"/>
      <c r="F356" s="22"/>
      <c r="G356" s="24">
        <v>32382</v>
      </c>
      <c r="H356" s="31" t="s">
        <v>143</v>
      </c>
      <c r="I356" s="27">
        <v>35000</v>
      </c>
      <c r="J356" s="27">
        <v>0</v>
      </c>
      <c r="K356" s="27">
        <v>0</v>
      </c>
      <c r="L356" s="27">
        <f t="shared" si="92"/>
        <v>35000</v>
      </c>
      <c r="M356" s="26">
        <f t="shared" si="93"/>
        <v>43750</v>
      </c>
      <c r="N356" s="26">
        <f>L356/2</f>
        <v>17500</v>
      </c>
      <c r="O356" s="28"/>
      <c r="P356" s="53"/>
    </row>
    <row r="357" spans="1:16" ht="35.1" customHeight="1" x14ac:dyDescent="0.2">
      <c r="A357" s="21"/>
      <c r="B357" s="22"/>
      <c r="C357" s="22"/>
      <c r="D357" s="22"/>
      <c r="E357" s="22"/>
      <c r="F357" s="22"/>
      <c r="G357" s="24">
        <v>32382</v>
      </c>
      <c r="H357" s="31" t="s">
        <v>144</v>
      </c>
      <c r="I357" s="27">
        <v>39800</v>
      </c>
      <c r="J357" s="27">
        <v>0</v>
      </c>
      <c r="K357" s="27">
        <v>0</v>
      </c>
      <c r="L357" s="27">
        <f t="shared" si="92"/>
        <v>39800</v>
      </c>
      <c r="M357" s="26">
        <f t="shared" si="93"/>
        <v>49750</v>
      </c>
      <c r="N357" s="26">
        <f>L357*1.25/2</f>
        <v>24875</v>
      </c>
      <c r="O357" s="28"/>
      <c r="P357" s="49"/>
    </row>
    <row r="358" spans="1:16" ht="35.1" customHeight="1" x14ac:dyDescent="0.2">
      <c r="A358" s="21"/>
      <c r="B358" s="22"/>
      <c r="C358" s="22"/>
      <c r="D358" s="22"/>
      <c r="E358" s="22"/>
      <c r="F358" s="22"/>
      <c r="G358" s="24">
        <v>32382</v>
      </c>
      <c r="H358" s="31" t="s">
        <v>277</v>
      </c>
      <c r="I358" s="27">
        <v>8000</v>
      </c>
      <c r="J358" s="27">
        <v>0</v>
      </c>
      <c r="K358" s="27">
        <v>0</v>
      </c>
      <c r="L358" s="27">
        <f t="shared" si="92"/>
        <v>8000</v>
      </c>
      <c r="M358" s="26">
        <f t="shared" si="93"/>
        <v>10000</v>
      </c>
      <c r="N358" s="26">
        <f>L358*1.25/2</f>
        <v>5000</v>
      </c>
      <c r="O358" s="28"/>
      <c r="P358" s="49"/>
    </row>
    <row r="359" spans="1:16" ht="35.1" customHeight="1" x14ac:dyDescent="0.2">
      <c r="A359" s="21"/>
      <c r="B359" s="22"/>
      <c r="C359" s="22"/>
      <c r="D359" s="22"/>
      <c r="E359" s="22"/>
      <c r="F359" s="22"/>
      <c r="G359" s="24">
        <v>32382</v>
      </c>
      <c r="H359" s="31" t="s">
        <v>278</v>
      </c>
      <c r="I359" s="27">
        <v>23900</v>
      </c>
      <c r="J359" s="27">
        <v>0</v>
      </c>
      <c r="K359" s="27">
        <v>0</v>
      </c>
      <c r="L359" s="27">
        <f t="shared" si="92"/>
        <v>23900</v>
      </c>
      <c r="M359" s="26">
        <f t="shared" si="93"/>
        <v>29875</v>
      </c>
      <c r="N359" s="26">
        <f>L359*1.25/2</f>
        <v>14937.5</v>
      </c>
      <c r="O359" s="28"/>
      <c r="P359" s="49"/>
    </row>
    <row r="360" spans="1:16" ht="35.1" customHeight="1" x14ac:dyDescent="0.2">
      <c r="A360" s="21"/>
      <c r="B360" s="22"/>
      <c r="C360" s="22"/>
      <c r="D360" s="22"/>
      <c r="E360" s="22"/>
      <c r="F360" s="22"/>
      <c r="G360" s="24">
        <v>32382</v>
      </c>
      <c r="H360" s="31" t="s">
        <v>221</v>
      </c>
      <c r="I360" s="27">
        <v>19100</v>
      </c>
      <c r="J360" s="27">
        <v>0</v>
      </c>
      <c r="K360" s="27">
        <v>0</v>
      </c>
      <c r="L360" s="27">
        <f t="shared" si="92"/>
        <v>19100</v>
      </c>
      <c r="M360" s="26">
        <f t="shared" si="93"/>
        <v>23875</v>
      </c>
      <c r="N360" s="26">
        <f>L360*1.205/2</f>
        <v>11507.75</v>
      </c>
      <c r="O360" s="28"/>
      <c r="P360" s="49"/>
    </row>
    <row r="361" spans="1:16" ht="35.1" customHeight="1" x14ac:dyDescent="0.2">
      <c r="A361" s="21"/>
      <c r="B361" s="22"/>
      <c r="C361" s="22"/>
      <c r="D361" s="22"/>
      <c r="E361" s="22"/>
      <c r="F361" s="22"/>
      <c r="G361" s="24">
        <v>32382</v>
      </c>
      <c r="H361" s="31" t="s">
        <v>279</v>
      </c>
      <c r="I361" s="27">
        <v>13300</v>
      </c>
      <c r="J361" s="27">
        <v>0</v>
      </c>
      <c r="K361" s="27">
        <v>0</v>
      </c>
      <c r="L361" s="27">
        <f t="shared" si="92"/>
        <v>13300</v>
      </c>
      <c r="M361" s="26">
        <f t="shared" si="93"/>
        <v>16625</v>
      </c>
      <c r="N361" s="26">
        <f>L361*1.25/2</f>
        <v>8312.5</v>
      </c>
      <c r="O361" s="28"/>
      <c r="P361" s="49"/>
    </row>
    <row r="362" spans="1:16" ht="35.1" customHeight="1" x14ac:dyDescent="0.2">
      <c r="A362" s="21"/>
      <c r="B362" s="22"/>
      <c r="C362" s="22"/>
      <c r="D362" s="22"/>
      <c r="E362" s="22"/>
      <c r="F362" s="22"/>
      <c r="G362" s="24">
        <v>32382</v>
      </c>
      <c r="H362" s="31" t="s">
        <v>280</v>
      </c>
      <c r="I362" s="27">
        <v>10600</v>
      </c>
      <c r="J362" s="27">
        <v>0</v>
      </c>
      <c r="K362" s="27">
        <v>0</v>
      </c>
      <c r="L362" s="27">
        <f t="shared" si="92"/>
        <v>10600</v>
      </c>
      <c r="M362" s="26">
        <f t="shared" si="93"/>
        <v>13250</v>
      </c>
      <c r="N362" s="26">
        <f>L362*1.205/2</f>
        <v>6386.5</v>
      </c>
      <c r="O362" s="28"/>
      <c r="P362" s="49"/>
    </row>
    <row r="363" spans="1:16" ht="35.1" customHeight="1" x14ac:dyDescent="0.2">
      <c r="A363" s="21"/>
      <c r="B363" s="22"/>
      <c r="C363" s="22"/>
      <c r="D363" s="22"/>
      <c r="E363" s="22"/>
      <c r="F363" s="22"/>
      <c r="G363" s="24">
        <v>32382</v>
      </c>
      <c r="H363" s="31" t="s">
        <v>281</v>
      </c>
      <c r="I363" s="27">
        <v>13300</v>
      </c>
      <c r="J363" s="27">
        <v>0</v>
      </c>
      <c r="K363" s="27">
        <v>0</v>
      </c>
      <c r="L363" s="27">
        <f t="shared" si="92"/>
        <v>13300</v>
      </c>
      <c r="M363" s="26">
        <f t="shared" si="93"/>
        <v>16625</v>
      </c>
      <c r="N363" s="26">
        <f>L363*1.205/2</f>
        <v>8013.2500000000009</v>
      </c>
      <c r="O363" s="28"/>
      <c r="P363" s="49"/>
    </row>
    <row r="364" spans="1:16" ht="35.1" customHeight="1" x14ac:dyDescent="0.2">
      <c r="A364" s="21"/>
      <c r="B364" s="22"/>
      <c r="C364" s="22"/>
      <c r="D364" s="22"/>
      <c r="E364" s="22"/>
      <c r="F364" s="22"/>
      <c r="G364" s="24">
        <v>32382</v>
      </c>
      <c r="H364" s="31" t="s">
        <v>282</v>
      </c>
      <c r="I364" s="27">
        <v>33200</v>
      </c>
      <c r="J364" s="27">
        <v>0</v>
      </c>
      <c r="K364" s="27">
        <v>0</v>
      </c>
      <c r="L364" s="27">
        <f t="shared" si="92"/>
        <v>33200</v>
      </c>
      <c r="M364" s="26">
        <f t="shared" si="93"/>
        <v>41500</v>
      </c>
      <c r="N364" s="26">
        <f>L364*1.25/2</f>
        <v>20750</v>
      </c>
      <c r="O364" s="28"/>
      <c r="P364" s="49"/>
    </row>
    <row r="365" spans="1:16" ht="35.1" customHeight="1" x14ac:dyDescent="0.2">
      <c r="A365" s="21"/>
      <c r="B365" s="22"/>
      <c r="C365" s="22"/>
      <c r="D365" s="22"/>
      <c r="E365" s="22"/>
      <c r="F365" s="22"/>
      <c r="G365" s="24">
        <v>32382</v>
      </c>
      <c r="H365" s="31" t="s">
        <v>145</v>
      </c>
      <c r="I365" s="27">
        <v>15900</v>
      </c>
      <c r="J365" s="27">
        <v>0</v>
      </c>
      <c r="K365" s="27">
        <v>0</v>
      </c>
      <c r="L365" s="27">
        <f t="shared" si="92"/>
        <v>15900</v>
      </c>
      <c r="M365" s="26">
        <f t="shared" si="93"/>
        <v>19875</v>
      </c>
      <c r="N365" s="26">
        <f>L365*1.205/2</f>
        <v>9579.75</v>
      </c>
      <c r="O365" s="28"/>
      <c r="P365" s="49"/>
    </row>
    <row r="366" spans="1:16" ht="35.1" customHeight="1" x14ac:dyDescent="0.2">
      <c r="A366" s="21"/>
      <c r="B366" s="22"/>
      <c r="C366" s="22"/>
      <c r="D366" s="22"/>
      <c r="E366" s="22"/>
      <c r="F366" s="22"/>
      <c r="G366" s="24">
        <v>32382</v>
      </c>
      <c r="H366" s="31" t="s">
        <v>283</v>
      </c>
      <c r="I366" s="27">
        <v>4800</v>
      </c>
      <c r="J366" s="27">
        <v>0</v>
      </c>
      <c r="K366" s="27">
        <v>0</v>
      </c>
      <c r="L366" s="27">
        <f t="shared" si="92"/>
        <v>4800</v>
      </c>
      <c r="M366" s="26">
        <f t="shared" si="93"/>
        <v>6000</v>
      </c>
      <c r="N366" s="26">
        <f>L366*1.25/2</f>
        <v>3000</v>
      </c>
      <c r="O366" s="28"/>
      <c r="P366" s="49"/>
    </row>
    <row r="367" spans="1:16" ht="35.1" customHeight="1" x14ac:dyDescent="0.2">
      <c r="A367" s="21"/>
      <c r="B367" s="22"/>
      <c r="C367" s="22"/>
      <c r="D367" s="22"/>
      <c r="E367" s="22"/>
      <c r="F367" s="22"/>
      <c r="G367" s="24">
        <v>32382</v>
      </c>
      <c r="H367" s="31" t="s">
        <v>146</v>
      </c>
      <c r="I367" s="27">
        <v>4800</v>
      </c>
      <c r="J367" s="27">
        <v>0</v>
      </c>
      <c r="K367" s="27">
        <v>0</v>
      </c>
      <c r="L367" s="27">
        <f t="shared" si="92"/>
        <v>4800</v>
      </c>
      <c r="M367" s="26">
        <f t="shared" si="93"/>
        <v>6000</v>
      </c>
      <c r="N367" s="26">
        <f>L367*1.205/2</f>
        <v>2892</v>
      </c>
      <c r="O367" s="28"/>
      <c r="P367" s="49"/>
    </row>
    <row r="368" spans="1:16" ht="35.1" customHeight="1" x14ac:dyDescent="0.2">
      <c r="A368" s="21"/>
      <c r="B368" s="22"/>
      <c r="C368" s="22"/>
      <c r="D368" s="22"/>
      <c r="E368" s="22"/>
      <c r="F368" s="22"/>
      <c r="G368" s="24">
        <v>32382</v>
      </c>
      <c r="H368" s="31" t="s">
        <v>284</v>
      </c>
      <c r="I368" s="27">
        <v>4800</v>
      </c>
      <c r="J368" s="27">
        <v>-4800</v>
      </c>
      <c r="K368" s="27">
        <v>0</v>
      </c>
      <c r="L368" s="27">
        <f t="shared" si="92"/>
        <v>0</v>
      </c>
      <c r="M368" s="26">
        <f t="shared" si="93"/>
        <v>0</v>
      </c>
      <c r="N368" s="26">
        <f>L368*1.205/2</f>
        <v>0</v>
      </c>
      <c r="O368" s="28"/>
      <c r="P368" s="49"/>
    </row>
    <row r="369" spans="1:16" ht="35.1" customHeight="1" x14ac:dyDescent="0.2">
      <c r="A369" s="21"/>
      <c r="B369" s="22"/>
      <c r="C369" s="22"/>
      <c r="D369" s="22"/>
      <c r="E369" s="22"/>
      <c r="F369" s="22"/>
      <c r="G369" s="24">
        <v>32382</v>
      </c>
      <c r="H369" s="31" t="s">
        <v>285</v>
      </c>
      <c r="I369" s="27">
        <v>10600</v>
      </c>
      <c r="J369" s="27">
        <v>0</v>
      </c>
      <c r="K369" s="27">
        <v>0</v>
      </c>
      <c r="L369" s="27">
        <f t="shared" si="92"/>
        <v>10600</v>
      </c>
      <c r="M369" s="26">
        <f t="shared" si="93"/>
        <v>13250</v>
      </c>
      <c r="N369" s="26">
        <f>L369*1.205/2</f>
        <v>6386.5</v>
      </c>
      <c r="O369" s="28"/>
      <c r="P369" s="49"/>
    </row>
    <row r="370" spans="1:16" ht="35.1" customHeight="1" x14ac:dyDescent="0.2">
      <c r="A370" s="21"/>
      <c r="B370" s="22"/>
      <c r="C370" s="22"/>
      <c r="D370" s="22"/>
      <c r="E370" s="22"/>
      <c r="F370" s="22"/>
      <c r="G370" s="24">
        <v>32382</v>
      </c>
      <c r="H370" s="31" t="s">
        <v>286</v>
      </c>
      <c r="I370" s="27">
        <v>9300</v>
      </c>
      <c r="J370" s="27">
        <v>0</v>
      </c>
      <c r="K370" s="27">
        <v>0</v>
      </c>
      <c r="L370" s="27">
        <f t="shared" si="92"/>
        <v>9300</v>
      </c>
      <c r="M370" s="26">
        <f t="shared" si="93"/>
        <v>11625</v>
      </c>
      <c r="N370" s="26">
        <f>L370*1.205/2</f>
        <v>5603.25</v>
      </c>
      <c r="O370" s="28"/>
      <c r="P370" s="49"/>
    </row>
    <row r="371" spans="1:16" ht="35.1" customHeight="1" x14ac:dyDescent="0.2">
      <c r="A371" s="21"/>
      <c r="B371" s="22"/>
      <c r="C371" s="22"/>
      <c r="D371" s="22"/>
      <c r="E371" s="22"/>
      <c r="F371" s="22"/>
      <c r="G371" s="24">
        <v>32382</v>
      </c>
      <c r="H371" s="31" t="s">
        <v>287</v>
      </c>
      <c r="I371" s="27">
        <v>13300</v>
      </c>
      <c r="J371" s="27">
        <v>0</v>
      </c>
      <c r="K371" s="27">
        <v>0</v>
      </c>
      <c r="L371" s="27">
        <f t="shared" si="92"/>
        <v>13300</v>
      </c>
      <c r="M371" s="26">
        <f t="shared" si="93"/>
        <v>16625</v>
      </c>
      <c r="N371" s="26">
        <f>L371*1.25/2</f>
        <v>8312.5</v>
      </c>
      <c r="O371" s="28"/>
      <c r="P371" s="49"/>
    </row>
    <row r="372" spans="1:16" ht="35.1" customHeight="1" x14ac:dyDescent="0.2">
      <c r="A372" s="21"/>
      <c r="B372" s="22"/>
      <c r="C372" s="22"/>
      <c r="D372" s="22"/>
      <c r="E372" s="22"/>
      <c r="F372" s="22"/>
      <c r="G372" s="24">
        <v>32382</v>
      </c>
      <c r="H372" s="31" t="s">
        <v>242</v>
      </c>
      <c r="I372" s="27">
        <v>19100</v>
      </c>
      <c r="J372" s="27">
        <v>0</v>
      </c>
      <c r="K372" s="27">
        <v>0</v>
      </c>
      <c r="L372" s="27">
        <f t="shared" si="92"/>
        <v>19100</v>
      </c>
      <c r="M372" s="26">
        <f t="shared" si="93"/>
        <v>23875</v>
      </c>
      <c r="N372" s="26">
        <f>L372*1.25/2</f>
        <v>11937.5</v>
      </c>
      <c r="O372" s="28"/>
      <c r="P372" s="49"/>
    </row>
    <row r="373" spans="1:16" ht="35.1" customHeight="1" x14ac:dyDescent="0.2">
      <c r="A373" s="21"/>
      <c r="B373" s="22"/>
      <c r="C373" s="22"/>
      <c r="D373" s="22"/>
      <c r="E373" s="22"/>
      <c r="F373" s="22"/>
      <c r="G373" s="24">
        <v>32382</v>
      </c>
      <c r="H373" s="31" t="s">
        <v>243</v>
      </c>
      <c r="I373" s="27">
        <v>1300</v>
      </c>
      <c r="J373" s="27">
        <v>0</v>
      </c>
      <c r="K373" s="27">
        <v>0</v>
      </c>
      <c r="L373" s="27">
        <f t="shared" si="92"/>
        <v>1300</v>
      </c>
      <c r="M373" s="26">
        <f t="shared" si="93"/>
        <v>1625</v>
      </c>
      <c r="N373" s="26">
        <f>L373*1.205/2</f>
        <v>783.25</v>
      </c>
      <c r="O373" s="28"/>
      <c r="P373" s="49"/>
    </row>
    <row r="374" spans="1:16" ht="35.1" customHeight="1" x14ac:dyDescent="0.2">
      <c r="A374" s="21"/>
      <c r="B374" s="22"/>
      <c r="C374" s="22"/>
      <c r="D374" s="22"/>
      <c r="E374" s="22"/>
      <c r="F374" s="22"/>
      <c r="G374" s="24">
        <v>32382</v>
      </c>
      <c r="H374" s="31" t="s">
        <v>396</v>
      </c>
      <c r="I374" s="27">
        <v>8600</v>
      </c>
      <c r="J374" s="27">
        <v>0</v>
      </c>
      <c r="K374" s="27">
        <v>0</v>
      </c>
      <c r="L374" s="27">
        <f t="shared" si="92"/>
        <v>8600</v>
      </c>
      <c r="M374" s="26">
        <f t="shared" si="93"/>
        <v>10750</v>
      </c>
      <c r="N374" s="26">
        <f>L374*1.25/2</f>
        <v>5375</v>
      </c>
      <c r="O374" s="28"/>
      <c r="P374" s="49"/>
    </row>
    <row r="375" spans="1:16" ht="35.1" customHeight="1" x14ac:dyDescent="0.2">
      <c r="A375" s="68"/>
      <c r="B375" s="69"/>
      <c r="C375" s="69"/>
      <c r="D375" s="69"/>
      <c r="E375" s="69"/>
      <c r="F375" s="69"/>
      <c r="G375" s="70">
        <v>32389</v>
      </c>
      <c r="H375" s="71" t="s">
        <v>338</v>
      </c>
      <c r="I375" s="106">
        <f>I376</f>
        <v>86300</v>
      </c>
      <c r="J375" s="106">
        <f t="shared" ref="J375:N375" si="104">J376</f>
        <v>0</v>
      </c>
      <c r="K375" s="106">
        <f t="shared" si="104"/>
        <v>0</v>
      </c>
      <c r="L375" s="106">
        <f t="shared" si="104"/>
        <v>86300</v>
      </c>
      <c r="M375" s="106">
        <f t="shared" si="104"/>
        <v>107875</v>
      </c>
      <c r="N375" s="106">
        <f t="shared" si="104"/>
        <v>51995.75</v>
      </c>
      <c r="O375" s="73"/>
      <c r="P375" s="74"/>
    </row>
    <row r="376" spans="1:16" ht="36" x14ac:dyDescent="0.2">
      <c r="A376" s="21"/>
      <c r="B376" s="22" t="s">
        <v>191</v>
      </c>
      <c r="C376" s="22" t="s">
        <v>10</v>
      </c>
      <c r="D376" s="22" t="s">
        <v>155</v>
      </c>
      <c r="E376" s="88"/>
      <c r="F376" s="22" t="s">
        <v>15</v>
      </c>
      <c r="G376" s="24">
        <v>32389</v>
      </c>
      <c r="H376" s="31" t="s">
        <v>147</v>
      </c>
      <c r="I376" s="26">
        <v>86300</v>
      </c>
      <c r="J376" s="26">
        <v>0</v>
      </c>
      <c r="K376" s="26">
        <v>0</v>
      </c>
      <c r="L376" s="26">
        <f t="shared" si="92"/>
        <v>86300</v>
      </c>
      <c r="M376" s="26">
        <f t="shared" si="93"/>
        <v>107875</v>
      </c>
      <c r="N376" s="26">
        <f>L376*1.205/2</f>
        <v>51995.75</v>
      </c>
      <c r="O376" s="28" t="s">
        <v>248</v>
      </c>
      <c r="P376" s="49" t="s">
        <v>296</v>
      </c>
    </row>
    <row r="377" spans="1:16" ht="35.1" customHeight="1" x14ac:dyDescent="0.2">
      <c r="A377" s="32" t="s">
        <v>542</v>
      </c>
      <c r="B377" s="33" t="s">
        <v>192</v>
      </c>
      <c r="C377" s="33" t="s">
        <v>9</v>
      </c>
      <c r="D377" s="33"/>
      <c r="E377" s="87"/>
      <c r="F377" s="33"/>
      <c r="G377" s="34">
        <v>32391</v>
      </c>
      <c r="H377" s="35" t="s">
        <v>263</v>
      </c>
      <c r="I377" s="36">
        <f>SUM(I378:I380)</f>
        <v>16600</v>
      </c>
      <c r="J377" s="36">
        <f t="shared" ref="J377:N377" si="105">SUM(J378:J380)</f>
        <v>0</v>
      </c>
      <c r="K377" s="36">
        <f t="shared" si="105"/>
        <v>5900</v>
      </c>
      <c r="L377" s="36">
        <f t="shared" si="105"/>
        <v>22500</v>
      </c>
      <c r="M377" s="36">
        <f t="shared" si="105"/>
        <v>28125</v>
      </c>
      <c r="N377" s="36">
        <f t="shared" si="105"/>
        <v>26805</v>
      </c>
      <c r="O377" s="37" t="s">
        <v>248</v>
      </c>
      <c r="P377" s="40"/>
    </row>
    <row r="378" spans="1:16" ht="35.1" customHeight="1" x14ac:dyDescent="0.2">
      <c r="A378" s="21"/>
      <c r="B378" s="22"/>
      <c r="C378" s="22"/>
      <c r="D378" s="22"/>
      <c r="E378" s="22"/>
      <c r="F378" s="22"/>
      <c r="G378" s="24">
        <v>32391</v>
      </c>
      <c r="H378" s="31" t="s">
        <v>148</v>
      </c>
      <c r="I378" s="26">
        <v>11300</v>
      </c>
      <c r="J378" s="26">
        <v>0</v>
      </c>
      <c r="K378" s="26">
        <v>-300</v>
      </c>
      <c r="L378" s="26">
        <f t="shared" si="92"/>
        <v>11000</v>
      </c>
      <c r="M378" s="26">
        <f t="shared" si="93"/>
        <v>13750</v>
      </c>
      <c r="N378" s="26">
        <f>L378*1.205</f>
        <v>13255</v>
      </c>
      <c r="O378" s="28"/>
      <c r="P378" s="49"/>
    </row>
    <row r="379" spans="1:16" ht="35.1" customHeight="1" x14ac:dyDescent="0.2">
      <c r="A379" s="21"/>
      <c r="B379" s="22"/>
      <c r="C379" s="22"/>
      <c r="D379" s="22"/>
      <c r="E379" s="22"/>
      <c r="F379" s="22"/>
      <c r="G379" s="24">
        <v>32391</v>
      </c>
      <c r="H379" s="31" t="s">
        <v>202</v>
      </c>
      <c r="I379" s="26">
        <v>5300</v>
      </c>
      <c r="J379" s="26">
        <v>0</v>
      </c>
      <c r="K379" s="26">
        <v>4700</v>
      </c>
      <c r="L379" s="26">
        <f t="shared" si="92"/>
        <v>10000</v>
      </c>
      <c r="M379" s="26">
        <f t="shared" si="93"/>
        <v>12500</v>
      </c>
      <c r="N379" s="26">
        <f>L379*1.205</f>
        <v>12050</v>
      </c>
      <c r="O379" s="28"/>
      <c r="P379" s="49"/>
    </row>
    <row r="380" spans="1:16" ht="35.1" customHeight="1" x14ac:dyDescent="0.2">
      <c r="A380" s="21"/>
      <c r="B380" s="22"/>
      <c r="C380" s="22"/>
      <c r="D380" s="22"/>
      <c r="E380" s="22"/>
      <c r="F380" s="22"/>
      <c r="G380" s="24">
        <v>32391</v>
      </c>
      <c r="H380" s="25" t="s">
        <v>541</v>
      </c>
      <c r="I380" s="26">
        <v>0</v>
      </c>
      <c r="J380" s="26">
        <v>0</v>
      </c>
      <c r="K380" s="26">
        <v>1500</v>
      </c>
      <c r="L380" s="26">
        <f t="shared" si="92"/>
        <v>1500</v>
      </c>
      <c r="M380" s="26">
        <f t="shared" si="93"/>
        <v>1875</v>
      </c>
      <c r="N380" s="26">
        <f>L380</f>
        <v>1500</v>
      </c>
      <c r="O380" s="28"/>
      <c r="P380" s="49"/>
    </row>
    <row r="381" spans="1:16" ht="35.1" customHeight="1" x14ac:dyDescent="0.2">
      <c r="A381" s="32"/>
      <c r="B381" s="33"/>
      <c r="C381" s="33"/>
      <c r="D381" s="33"/>
      <c r="E381" s="33"/>
      <c r="F381" s="33"/>
      <c r="G381" s="34">
        <v>32395</v>
      </c>
      <c r="H381" s="35" t="s">
        <v>149</v>
      </c>
      <c r="I381" s="36">
        <f>SUM(I382:I383)</f>
        <v>285300</v>
      </c>
      <c r="J381" s="36">
        <f t="shared" ref="J381:N381" si="106">SUM(J382:J383)</f>
        <v>0</v>
      </c>
      <c r="K381" s="36">
        <f t="shared" si="106"/>
        <v>-2400</v>
      </c>
      <c r="L381" s="36">
        <f t="shared" si="106"/>
        <v>282900</v>
      </c>
      <c r="M381" s="36">
        <f t="shared" si="106"/>
        <v>353625</v>
      </c>
      <c r="N381" s="36">
        <f t="shared" si="106"/>
        <v>180991</v>
      </c>
      <c r="O381" s="37"/>
      <c r="P381" s="38"/>
    </row>
    <row r="382" spans="1:16" ht="35.1" customHeight="1" x14ac:dyDescent="0.2">
      <c r="A382" s="21"/>
      <c r="B382" s="22" t="s">
        <v>193</v>
      </c>
      <c r="C382" s="22" t="s">
        <v>10</v>
      </c>
      <c r="D382" s="22" t="s">
        <v>155</v>
      </c>
      <c r="E382" s="22"/>
      <c r="F382" s="22" t="s">
        <v>15</v>
      </c>
      <c r="G382" s="24">
        <v>32395</v>
      </c>
      <c r="H382" s="25" t="s">
        <v>216</v>
      </c>
      <c r="I382" s="26">
        <v>265400</v>
      </c>
      <c r="J382" s="26">
        <v>0</v>
      </c>
      <c r="K382" s="26">
        <v>0</v>
      </c>
      <c r="L382" s="26">
        <f t="shared" si="92"/>
        <v>265400</v>
      </c>
      <c r="M382" s="26">
        <f t="shared" si="93"/>
        <v>331750</v>
      </c>
      <c r="N382" s="26">
        <f>L382*1.205/2</f>
        <v>159903.5</v>
      </c>
      <c r="O382" s="28" t="s">
        <v>248</v>
      </c>
      <c r="P382" s="49" t="s">
        <v>296</v>
      </c>
    </row>
    <row r="383" spans="1:16" ht="35.1" customHeight="1" x14ac:dyDescent="0.2">
      <c r="A383" s="21" t="s">
        <v>543</v>
      </c>
      <c r="B383" s="22" t="s">
        <v>194</v>
      </c>
      <c r="C383" s="22" t="s">
        <v>9</v>
      </c>
      <c r="D383" s="22"/>
      <c r="E383" s="22"/>
      <c r="F383" s="22"/>
      <c r="G383" s="24">
        <v>32395</v>
      </c>
      <c r="H383" s="31" t="s">
        <v>222</v>
      </c>
      <c r="I383" s="26">
        <v>19900</v>
      </c>
      <c r="J383" s="26">
        <v>0</v>
      </c>
      <c r="K383" s="26">
        <v>-2400</v>
      </c>
      <c r="L383" s="26">
        <f t="shared" si="92"/>
        <v>17500</v>
      </c>
      <c r="M383" s="26">
        <f t="shared" si="93"/>
        <v>21875</v>
      </c>
      <c r="N383" s="26">
        <f>L383*1.205</f>
        <v>21087.5</v>
      </c>
      <c r="O383" s="28" t="s">
        <v>248</v>
      </c>
      <c r="P383" s="49"/>
    </row>
    <row r="384" spans="1:16" ht="36" x14ac:dyDescent="0.2">
      <c r="A384" s="32" t="s">
        <v>512</v>
      </c>
      <c r="B384" s="33" t="s">
        <v>195</v>
      </c>
      <c r="C384" s="33" t="s">
        <v>10</v>
      </c>
      <c r="D384" s="33" t="s">
        <v>155</v>
      </c>
      <c r="E384" s="104" t="s">
        <v>579</v>
      </c>
      <c r="F384" s="33" t="s">
        <v>15</v>
      </c>
      <c r="G384" s="34">
        <v>32396</v>
      </c>
      <c r="H384" s="35" t="s">
        <v>150</v>
      </c>
      <c r="I384" s="36">
        <v>113300</v>
      </c>
      <c r="J384" s="36">
        <v>0</v>
      </c>
      <c r="K384" s="36">
        <v>9500</v>
      </c>
      <c r="L384" s="36">
        <f t="shared" si="92"/>
        <v>122800</v>
      </c>
      <c r="M384" s="36">
        <f t="shared" si="93"/>
        <v>153500</v>
      </c>
      <c r="N384" s="36">
        <f>L384*1.205/2</f>
        <v>73987</v>
      </c>
      <c r="O384" s="37" t="s">
        <v>248</v>
      </c>
      <c r="P384" s="38" t="s">
        <v>296</v>
      </c>
    </row>
    <row r="385" spans="1:16" ht="35.1" customHeight="1" x14ac:dyDescent="0.2">
      <c r="A385" s="32"/>
      <c r="B385" s="33"/>
      <c r="C385" s="33"/>
      <c r="D385" s="33"/>
      <c r="E385" s="33"/>
      <c r="F385" s="33"/>
      <c r="G385" s="34">
        <v>32399</v>
      </c>
      <c r="H385" s="35" t="s">
        <v>295</v>
      </c>
      <c r="I385" s="36">
        <f>SUM(I386:I392)</f>
        <v>45700</v>
      </c>
      <c r="J385" s="36">
        <f t="shared" ref="J385:N385" si="107">SUM(J386:J392)</f>
        <v>-9300</v>
      </c>
      <c r="K385" s="36">
        <f t="shared" si="107"/>
        <v>19100</v>
      </c>
      <c r="L385" s="36">
        <f t="shared" si="107"/>
        <v>55500</v>
      </c>
      <c r="M385" s="36">
        <f t="shared" si="107"/>
        <v>69375</v>
      </c>
      <c r="N385" s="36">
        <f t="shared" si="107"/>
        <v>68259</v>
      </c>
      <c r="O385" s="37"/>
      <c r="P385" s="38"/>
    </row>
    <row r="386" spans="1:16" s="99" customFormat="1" ht="35.1" customHeight="1" x14ac:dyDescent="0.2">
      <c r="A386" s="54" t="s">
        <v>514</v>
      </c>
      <c r="B386" s="55" t="s">
        <v>515</v>
      </c>
      <c r="C386" s="55" t="s">
        <v>9</v>
      </c>
      <c r="D386" s="55"/>
      <c r="E386" s="55"/>
      <c r="F386" s="55"/>
      <c r="G386" s="56">
        <v>323993</v>
      </c>
      <c r="H386" s="25" t="s">
        <v>516</v>
      </c>
      <c r="I386" s="27">
        <v>0</v>
      </c>
      <c r="J386" s="27">
        <v>0</v>
      </c>
      <c r="K386" s="27">
        <v>3400</v>
      </c>
      <c r="L386" s="27">
        <f t="shared" si="92"/>
        <v>3400</v>
      </c>
      <c r="M386" s="27">
        <f t="shared" si="93"/>
        <v>4250</v>
      </c>
      <c r="N386" s="27">
        <f>M386</f>
        <v>4250</v>
      </c>
      <c r="O386" s="28" t="s">
        <v>248</v>
      </c>
      <c r="P386" s="49"/>
    </row>
    <row r="387" spans="1:16" ht="35.1" customHeight="1" x14ac:dyDescent="0.2">
      <c r="A387" s="21" t="s">
        <v>457</v>
      </c>
      <c r="B387" s="22" t="s">
        <v>165</v>
      </c>
      <c r="C387" s="22" t="s">
        <v>9</v>
      </c>
      <c r="D387" s="22"/>
      <c r="E387" s="22"/>
      <c r="F387" s="22"/>
      <c r="G387" s="24">
        <v>323995</v>
      </c>
      <c r="H387" s="31" t="s">
        <v>151</v>
      </c>
      <c r="I387" s="26">
        <v>9300</v>
      </c>
      <c r="J387" s="26">
        <v>0</v>
      </c>
      <c r="K387" s="26">
        <v>0</v>
      </c>
      <c r="L387" s="26">
        <f t="shared" si="92"/>
        <v>9300</v>
      </c>
      <c r="M387" s="26">
        <f t="shared" si="93"/>
        <v>11625</v>
      </c>
      <c r="N387" s="26">
        <f>L387*1.205</f>
        <v>11206.5</v>
      </c>
      <c r="O387" s="28" t="s">
        <v>248</v>
      </c>
      <c r="P387" s="49"/>
    </row>
    <row r="388" spans="1:16" ht="35.1" customHeight="1" x14ac:dyDescent="0.2">
      <c r="A388" s="21" t="s">
        <v>503</v>
      </c>
      <c r="B388" s="22" t="s">
        <v>487</v>
      </c>
      <c r="C388" s="22" t="s">
        <v>9</v>
      </c>
      <c r="D388" s="22"/>
      <c r="E388" s="22"/>
      <c r="F388" s="22"/>
      <c r="G388" s="24">
        <v>323997</v>
      </c>
      <c r="H388" s="31" t="s">
        <v>486</v>
      </c>
      <c r="I388" s="26">
        <v>0</v>
      </c>
      <c r="J388" s="26">
        <v>8200</v>
      </c>
      <c r="K388" s="26">
        <v>0</v>
      </c>
      <c r="L388" s="26">
        <f t="shared" si="92"/>
        <v>8200</v>
      </c>
      <c r="M388" s="26">
        <f t="shared" si="93"/>
        <v>10250</v>
      </c>
      <c r="N388" s="26">
        <f t="shared" ref="N388:N389" si="108">L388*1.205</f>
        <v>9881</v>
      </c>
      <c r="O388" s="28" t="s">
        <v>248</v>
      </c>
      <c r="P388" s="49"/>
    </row>
    <row r="389" spans="1:16" ht="35.1" customHeight="1" x14ac:dyDescent="0.2">
      <c r="A389" s="21"/>
      <c r="B389" s="22" t="s">
        <v>197</v>
      </c>
      <c r="C389" s="22" t="s">
        <v>9</v>
      </c>
      <c r="D389" s="22"/>
      <c r="E389" s="22"/>
      <c r="F389" s="22"/>
      <c r="G389" s="24">
        <v>32399</v>
      </c>
      <c r="H389" s="25" t="s">
        <v>152</v>
      </c>
      <c r="I389" s="26">
        <v>7300</v>
      </c>
      <c r="J389" s="26">
        <v>0</v>
      </c>
      <c r="K389" s="26">
        <v>0</v>
      </c>
      <c r="L389" s="26">
        <f t="shared" si="92"/>
        <v>7300</v>
      </c>
      <c r="M389" s="26">
        <f t="shared" si="93"/>
        <v>9125</v>
      </c>
      <c r="N389" s="26">
        <f t="shared" si="108"/>
        <v>8796.5</v>
      </c>
      <c r="O389" s="28" t="s">
        <v>248</v>
      </c>
      <c r="P389" s="49"/>
    </row>
    <row r="390" spans="1:16" ht="35.1" customHeight="1" x14ac:dyDescent="0.2">
      <c r="A390" s="90" t="s">
        <v>581</v>
      </c>
      <c r="B390" s="55" t="s">
        <v>391</v>
      </c>
      <c r="C390" s="22" t="s">
        <v>9</v>
      </c>
      <c r="D390" s="22"/>
      <c r="E390" s="22"/>
      <c r="F390" s="22"/>
      <c r="G390" s="24">
        <v>32399</v>
      </c>
      <c r="H390" s="25" t="s">
        <v>359</v>
      </c>
      <c r="I390" s="27">
        <v>25100</v>
      </c>
      <c r="J390" s="27">
        <v>-17500</v>
      </c>
      <c r="K390" s="27">
        <v>7500</v>
      </c>
      <c r="L390" s="27">
        <f t="shared" ref="L390:L397" si="109">I390+J390+K390</f>
        <v>15100</v>
      </c>
      <c r="M390" s="26">
        <f t="shared" ref="M390:M397" si="110">L390*1.25</f>
        <v>18875</v>
      </c>
      <c r="N390" s="26">
        <f>M390</f>
        <v>18875</v>
      </c>
      <c r="O390" s="28" t="s">
        <v>248</v>
      </c>
      <c r="P390" s="49"/>
    </row>
    <row r="391" spans="1:16" ht="35.1" customHeight="1" x14ac:dyDescent="0.2">
      <c r="A391" s="90" t="s">
        <v>538</v>
      </c>
      <c r="B391" s="55" t="s">
        <v>556</v>
      </c>
      <c r="C391" s="22" t="s">
        <v>9</v>
      </c>
      <c r="D391" s="22"/>
      <c r="E391" s="22"/>
      <c r="F391" s="22"/>
      <c r="G391" s="24">
        <v>32399</v>
      </c>
      <c r="H391" s="25" t="s">
        <v>539</v>
      </c>
      <c r="I391" s="27">
        <v>0</v>
      </c>
      <c r="J391" s="27">
        <v>0</v>
      </c>
      <c r="K391" s="27">
        <v>4700</v>
      </c>
      <c r="L391" s="27">
        <f t="shared" si="109"/>
        <v>4700</v>
      </c>
      <c r="M391" s="26">
        <f t="shared" si="110"/>
        <v>5875</v>
      </c>
      <c r="N391" s="26">
        <f>M391</f>
        <v>5875</v>
      </c>
      <c r="O391" s="28" t="s">
        <v>248</v>
      </c>
      <c r="P391" s="49"/>
    </row>
    <row r="392" spans="1:16" ht="48" x14ac:dyDescent="0.2">
      <c r="A392" s="21" t="s">
        <v>540</v>
      </c>
      <c r="B392" s="22" t="s">
        <v>387</v>
      </c>
      <c r="C392" s="22" t="s">
        <v>9</v>
      </c>
      <c r="D392" s="22"/>
      <c r="E392" s="23"/>
      <c r="F392" s="22"/>
      <c r="G392" s="24">
        <v>32399</v>
      </c>
      <c r="H392" s="31" t="s">
        <v>358</v>
      </c>
      <c r="I392" s="26">
        <v>4000</v>
      </c>
      <c r="J392" s="26">
        <v>0</v>
      </c>
      <c r="K392" s="26">
        <v>3500</v>
      </c>
      <c r="L392" s="26">
        <f t="shared" si="109"/>
        <v>7500</v>
      </c>
      <c r="M392" s="26">
        <f t="shared" si="110"/>
        <v>9375</v>
      </c>
      <c r="N392" s="26">
        <f>L392*1.25</f>
        <v>9375</v>
      </c>
      <c r="O392" s="28" t="s">
        <v>248</v>
      </c>
      <c r="P392" s="49"/>
    </row>
    <row r="393" spans="1:16" ht="36" x14ac:dyDescent="0.2">
      <c r="A393" s="96"/>
      <c r="B393" s="33" t="s">
        <v>196</v>
      </c>
      <c r="C393" s="33" t="s">
        <v>10</v>
      </c>
      <c r="D393" s="33" t="s">
        <v>155</v>
      </c>
      <c r="E393" s="33" t="s">
        <v>578</v>
      </c>
      <c r="F393" s="33" t="s">
        <v>15</v>
      </c>
      <c r="G393" s="34">
        <v>3292</v>
      </c>
      <c r="H393" s="35" t="s">
        <v>153</v>
      </c>
      <c r="I393" s="36">
        <v>172500</v>
      </c>
      <c r="J393" s="36">
        <v>0</v>
      </c>
      <c r="K393" s="36">
        <v>0</v>
      </c>
      <c r="L393" s="36">
        <f t="shared" si="109"/>
        <v>172500</v>
      </c>
      <c r="M393" s="36">
        <f>L393</f>
        <v>172500</v>
      </c>
      <c r="N393" s="36">
        <f>L393/2</f>
        <v>86250</v>
      </c>
      <c r="O393" s="37" t="s">
        <v>248</v>
      </c>
      <c r="P393" s="38" t="s">
        <v>296</v>
      </c>
    </row>
    <row r="394" spans="1:16" ht="35.1" customHeight="1" x14ac:dyDescent="0.2">
      <c r="A394" s="96"/>
      <c r="B394" s="33"/>
      <c r="C394" s="33"/>
      <c r="D394" s="33"/>
      <c r="E394" s="33"/>
      <c r="F394" s="33"/>
      <c r="G394" s="34">
        <v>3293</v>
      </c>
      <c r="H394" s="35" t="s">
        <v>272</v>
      </c>
      <c r="I394" s="36">
        <f>I395</f>
        <v>15900</v>
      </c>
      <c r="J394" s="36">
        <f t="shared" ref="J394:N394" si="111">J395</f>
        <v>0</v>
      </c>
      <c r="K394" s="36">
        <f t="shared" si="111"/>
        <v>0</v>
      </c>
      <c r="L394" s="36">
        <f t="shared" si="111"/>
        <v>15900</v>
      </c>
      <c r="M394" s="36">
        <f t="shared" si="111"/>
        <v>19875</v>
      </c>
      <c r="N394" s="36">
        <f t="shared" si="111"/>
        <v>19875</v>
      </c>
      <c r="O394" s="37"/>
      <c r="P394" s="40"/>
    </row>
    <row r="395" spans="1:16" ht="35.1" customHeight="1" x14ac:dyDescent="0.2">
      <c r="A395" s="21" t="s">
        <v>456</v>
      </c>
      <c r="B395" s="22" t="s">
        <v>288</v>
      </c>
      <c r="C395" s="22" t="s">
        <v>9</v>
      </c>
      <c r="D395" s="22"/>
      <c r="E395" s="22"/>
      <c r="F395" s="22"/>
      <c r="G395" s="24">
        <v>32931</v>
      </c>
      <c r="H395" s="31" t="s">
        <v>291</v>
      </c>
      <c r="I395" s="26">
        <v>15900</v>
      </c>
      <c r="J395" s="26">
        <v>0</v>
      </c>
      <c r="K395" s="26">
        <v>0</v>
      </c>
      <c r="L395" s="26">
        <f t="shared" si="109"/>
        <v>15900</v>
      </c>
      <c r="M395" s="26">
        <f t="shared" si="110"/>
        <v>19875</v>
      </c>
      <c r="N395" s="26">
        <f>L395*1.25</f>
        <v>19875</v>
      </c>
      <c r="O395" s="28" t="s">
        <v>248</v>
      </c>
      <c r="P395" s="49"/>
    </row>
    <row r="396" spans="1:16" s="52" customFormat="1" ht="35.1" customHeight="1" x14ac:dyDescent="0.2">
      <c r="A396" s="32"/>
      <c r="B396" s="33"/>
      <c r="C396" s="33"/>
      <c r="D396" s="33"/>
      <c r="E396" s="33"/>
      <c r="F396" s="33"/>
      <c r="G396" s="34">
        <v>3299</v>
      </c>
      <c r="H396" s="35" t="s">
        <v>508</v>
      </c>
      <c r="I396" s="36">
        <f>I397</f>
        <v>0</v>
      </c>
      <c r="J396" s="36">
        <f t="shared" ref="J396:N396" si="112">J397</f>
        <v>4500</v>
      </c>
      <c r="K396" s="36">
        <f t="shared" si="112"/>
        <v>0</v>
      </c>
      <c r="L396" s="36">
        <f t="shared" si="112"/>
        <v>4500</v>
      </c>
      <c r="M396" s="36">
        <f t="shared" si="112"/>
        <v>5625</v>
      </c>
      <c r="N396" s="36">
        <f t="shared" si="112"/>
        <v>5625</v>
      </c>
      <c r="O396" s="37"/>
      <c r="P396" s="40"/>
    </row>
    <row r="397" spans="1:16" ht="35.1" customHeight="1" x14ac:dyDescent="0.2">
      <c r="A397" s="21" t="s">
        <v>468</v>
      </c>
      <c r="B397" s="22" t="s">
        <v>469</v>
      </c>
      <c r="C397" s="22" t="s">
        <v>9</v>
      </c>
      <c r="D397" s="22"/>
      <c r="E397" s="22"/>
      <c r="F397" s="22"/>
      <c r="G397" s="24"/>
      <c r="H397" s="31" t="s">
        <v>482</v>
      </c>
      <c r="I397" s="26">
        <v>0</v>
      </c>
      <c r="J397" s="26">
        <v>4500</v>
      </c>
      <c r="K397" s="26">
        <v>0</v>
      </c>
      <c r="L397" s="26">
        <f t="shared" si="109"/>
        <v>4500</v>
      </c>
      <c r="M397" s="26">
        <f t="shared" si="110"/>
        <v>5625</v>
      </c>
      <c r="N397" s="26">
        <f>L397*1.25</f>
        <v>5625</v>
      </c>
      <c r="O397" s="28" t="s">
        <v>248</v>
      </c>
      <c r="P397" s="49"/>
    </row>
    <row r="398" spans="1:16" s="114" customFormat="1" ht="35.1" customHeight="1" thickBot="1" x14ac:dyDescent="0.25">
      <c r="A398" s="107"/>
      <c r="B398" s="108"/>
      <c r="C398" s="108"/>
      <c r="D398" s="108"/>
      <c r="E398" s="108"/>
      <c r="F398" s="108"/>
      <c r="G398" s="109"/>
      <c r="H398" s="110" t="s">
        <v>154</v>
      </c>
      <c r="I398" s="111">
        <f t="shared" ref="I398:N398" si="113">SUM(I5,I10,I11,I14,I164,I168,I182,I185,I189,I194,I199,I281,I287,I293,I316,I335,I353,I377,I381,I384,I385,I393,I394,I8,I396,I162)</f>
        <v>5781000</v>
      </c>
      <c r="J398" s="111">
        <f t="shared" si="113"/>
        <v>459370</v>
      </c>
      <c r="K398" s="111">
        <f t="shared" si="113"/>
        <v>593260</v>
      </c>
      <c r="L398" s="111">
        <f t="shared" si="113"/>
        <v>6864130</v>
      </c>
      <c r="M398" s="111">
        <f t="shared" si="113"/>
        <v>8513856.5</v>
      </c>
      <c r="N398" s="111">
        <f t="shared" si="113"/>
        <v>5428623.75</v>
      </c>
      <c r="O398" s="112"/>
      <c r="P398" s="113"/>
    </row>
    <row r="399" spans="1:16" ht="24.95" customHeight="1" thickTop="1" x14ac:dyDescent="0.2"/>
    <row r="400" spans="1:16" ht="24.95" customHeight="1" x14ac:dyDescent="0.2">
      <c r="P400" s="115"/>
    </row>
  </sheetData>
  <mergeCells count="1">
    <mergeCell ref="A2:P2"/>
  </mergeCells>
  <phoneticPr fontId="2" type="noConversion"/>
  <pageMargins left="0.59055118110236227" right="0.59055118110236227" top="0.59055118110236227" bottom="0.55118110236220474" header="0.19685039370078741" footer="0.19685039370078741"/>
  <pageSetup paperSize="9" scale="49" fitToHeight="0" orientation="landscape" r:id="rId1"/>
  <headerFooter>
    <oddHeader>&amp;LUpravno vijeće
21.12.2023.&amp;CPlan nabave materijala, energije i usluga za 2023. godinu - II. Rebalans&amp;R37. sjednica
Točka 3. dnevnog reda</oddHeader>
    <oddFooter>&amp;LNastavni zavod za javno zdravstvo "Dr. Andrija Štampar"&amp;R&amp;P/&amp;N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CEDE46-E57D-463F-B907-EE2E8BA35ADF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03d24e22-eef8-4b30-952a-8ab5e9aeaf1d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2023. II. Rebalans</vt:lpstr>
      <vt:lpstr>'PLAN 2023. II. Rebalans'!Ispis_naslova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Ana Mikuš</cp:lastModifiedBy>
  <cp:lastPrinted>2023-12-14T13:37:21Z</cp:lastPrinted>
  <dcterms:created xsi:type="dcterms:W3CDTF">2015-12-14T10:40:56Z</dcterms:created>
  <dcterms:modified xsi:type="dcterms:W3CDTF">2023-12-14T13:37:25Z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