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https://stampar-my.sharepoint.com/personal/amikus_stampar_hr/Documents/Documents/PLAN 2023/PLAN 2023 - NZZJZDAŠ 1. REBALANS 2023-05/"/>
    </mc:Choice>
  </mc:AlternateContent>
  <xr:revisionPtr revIDLastSave="121" documentId="8_{8BB794BA-E7BE-47C5-8325-7251990E56EC}" xr6:coauthVersionLast="47" xr6:coauthVersionMax="47" xr10:uidLastSave="{2B6AB7C1-B5DC-459B-9637-333F6A7CC4A6}"/>
  <bookViews>
    <workbookView xWindow="-120" yWindow="-120" windowWidth="29040" windowHeight="15840" xr2:uid="{00000000-000D-0000-FFFF-FFFF00000000}"/>
  </bookViews>
  <sheets>
    <sheet name="PLAN 2023 I. Rebalans" sheetId="2" r:id="rId1"/>
    <sheet name="Nerealizirano 2022" sheetId="7" r:id="rId2"/>
    <sheet name="Oprema 42242-42252 - Grupe" sheetId="4" r:id="rId3"/>
  </sheets>
  <definedNames>
    <definedName name="_xlnm._FilterDatabase" localSheetId="0" hidden="1">'PLAN 2023 I. Rebalans'!$A$2:$P$56</definedName>
    <definedName name="_xlnm.Print_Titles" localSheetId="2">'Oprema 42242-42252 - Grupe'!$57:$57</definedName>
    <definedName name="_xlnm.Print_Titles" localSheetId="0">'PLAN 2023 I. Rebalans'!$4:$4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3" i="2" l="1"/>
  <c r="K23" i="2" l="1"/>
  <c r="L23" i="2"/>
  <c r="M23" i="2"/>
  <c r="J23" i="2"/>
  <c r="N32" i="2"/>
  <c r="N31" i="2"/>
  <c r="M29" i="2"/>
  <c r="N29" i="2"/>
  <c r="M30" i="2"/>
  <c r="N30" i="2"/>
  <c r="L32" i="2"/>
  <c r="M32" i="2" s="1"/>
  <c r="L31" i="2"/>
  <c r="M31" i="2" s="1"/>
  <c r="L30" i="2"/>
  <c r="L29" i="2"/>
  <c r="L28" i="2"/>
  <c r="L27" i="2"/>
  <c r="L26" i="2"/>
  <c r="L25" i="2"/>
  <c r="L24" i="2"/>
  <c r="L22" i="2"/>
  <c r="L20" i="2"/>
  <c r="L18" i="2"/>
  <c r="L16" i="2"/>
  <c r="L14" i="2"/>
  <c r="L13" i="2"/>
  <c r="L11" i="2"/>
  <c r="L10" i="2"/>
  <c r="L9" i="2"/>
  <c r="L8" i="2"/>
  <c r="L7" i="2"/>
  <c r="N49" i="2"/>
  <c r="L55" i="2"/>
  <c r="L54" i="2" s="1"/>
  <c r="L52" i="2"/>
  <c r="L53" i="2"/>
  <c r="L51" i="2"/>
  <c r="L47" i="2"/>
  <c r="L46" i="2"/>
  <c r="L43" i="2"/>
  <c r="L42" i="2"/>
  <c r="L39" i="2"/>
  <c r="L40" i="2"/>
  <c r="L38" i="2"/>
  <c r="L36" i="2"/>
  <c r="L37" i="2"/>
  <c r="L35" i="2"/>
  <c r="K54" i="2"/>
  <c r="J54" i="2"/>
  <c r="K50" i="2"/>
  <c r="J50" i="2"/>
  <c r="L50" i="2" l="1"/>
  <c r="J3" i="2"/>
  <c r="K20" i="7"/>
  <c r="L20" i="7"/>
  <c r="J20" i="7"/>
  <c r="K16" i="7"/>
  <c r="K15" i="7" s="1"/>
  <c r="L16" i="7"/>
  <c r="L15" i="7" s="1"/>
  <c r="J16" i="7"/>
  <c r="J15" i="7" s="1"/>
  <c r="K13" i="7"/>
  <c r="L13" i="7"/>
  <c r="J13" i="7"/>
  <c r="K11" i="7"/>
  <c r="L11" i="7"/>
  <c r="J11" i="7"/>
  <c r="K6" i="7"/>
  <c r="L6" i="7"/>
  <c r="J6" i="7"/>
  <c r="K18" i="7"/>
  <c r="K19" i="7"/>
  <c r="K17" i="7"/>
  <c r="L17" i="7" s="1"/>
  <c r="L19" i="7"/>
  <c r="L18" i="7"/>
  <c r="L14" i="7"/>
  <c r="L12" i="7"/>
  <c r="L8" i="7"/>
  <c r="L9" i="7"/>
  <c r="L10" i="7"/>
  <c r="L7" i="7"/>
  <c r="K8" i="7"/>
  <c r="K9" i="7"/>
  <c r="K10" i="7"/>
  <c r="K7" i="7"/>
  <c r="K12" i="7"/>
  <c r="N47" i="2"/>
  <c r="K34" i="2"/>
  <c r="K33" i="2" s="1"/>
  <c r="J34" i="2"/>
  <c r="J33" i="2" s="1"/>
  <c r="K15" i="2"/>
  <c r="L15" i="2"/>
  <c r="N16" i="2"/>
  <c r="M16" i="2"/>
  <c r="M15" i="2" s="1"/>
  <c r="K5" i="2"/>
  <c r="J48" i="2"/>
  <c r="J45" i="2"/>
  <c r="J41" i="2"/>
  <c r="J21" i="2"/>
  <c r="J19" i="2"/>
  <c r="J17" i="2"/>
  <c r="J15" i="2"/>
  <c r="J12" i="2"/>
  <c r="J6" i="2"/>
  <c r="J5" i="2" l="1"/>
  <c r="L6" i="2"/>
  <c r="N15" i="2"/>
  <c r="N46" i="2" l="1"/>
  <c r="L45" i="2"/>
  <c r="L44" i="2" s="1"/>
  <c r="N43" i="2"/>
  <c r="L17" i="2"/>
  <c r="L19" i="2"/>
  <c r="L21" i="2"/>
  <c r="L12" i="2"/>
  <c r="N20" i="2" l="1"/>
  <c r="M20" i="2"/>
  <c r="N26" i="2"/>
  <c r="M26" i="2"/>
  <c r="M38" i="2"/>
  <c r="M43" i="2"/>
  <c r="M47" i="2"/>
  <c r="N55" i="2"/>
  <c r="M55" i="2"/>
  <c r="M54" i="2" s="1"/>
  <c r="N13" i="2"/>
  <c r="M13" i="2"/>
  <c r="N25" i="2"/>
  <c r="M25" i="2"/>
  <c r="M19" i="2"/>
  <c r="N35" i="2"/>
  <c r="L34" i="2"/>
  <c r="L33" i="2" s="1"/>
  <c r="M35" i="2"/>
  <c r="N37" i="2"/>
  <c r="M37" i="2"/>
  <c r="L41" i="2"/>
  <c r="M51" i="2"/>
  <c r="N51" i="2"/>
  <c r="N14" i="2"/>
  <c r="M14" i="2"/>
  <c r="N28" i="2"/>
  <c r="M28" i="2"/>
  <c r="M40" i="2"/>
  <c r="N36" i="2"/>
  <c r="M36" i="2"/>
  <c r="M52" i="2"/>
  <c r="N52" i="2"/>
  <c r="N50" i="2" s="1"/>
  <c r="M24" i="2"/>
  <c r="N24" i="2"/>
  <c r="N27" i="2"/>
  <c r="M27" i="2"/>
  <c r="N22" i="2"/>
  <c r="M22" i="2"/>
  <c r="M21" i="2" s="1"/>
  <c r="M18" i="2"/>
  <c r="M17" i="2" s="1"/>
  <c r="N18" i="2"/>
  <c r="M39" i="2"/>
  <c r="N42" i="2"/>
  <c r="M42" i="2"/>
  <c r="M46" i="2"/>
  <c r="M53" i="2"/>
  <c r="N53" i="2"/>
  <c r="N54" i="2" l="1"/>
  <c r="N3" i="2"/>
  <c r="M50" i="2"/>
  <c r="N9" i="2"/>
  <c r="M9" i="2"/>
  <c r="M12" i="2"/>
  <c r="L5" i="2"/>
  <c r="L56" i="2" s="1"/>
  <c r="M10" i="2"/>
  <c r="N10" i="2"/>
  <c r="M7" i="2"/>
  <c r="N7" i="2"/>
  <c r="N11" i="2"/>
  <c r="M11" i="2"/>
  <c r="N34" i="2"/>
  <c r="M8" i="2"/>
  <c r="N8" i="2"/>
  <c r="M34" i="2"/>
  <c r="M33" i="2" s="1"/>
  <c r="K48" i="2"/>
  <c r="K56" i="2" s="1"/>
  <c r="N33" i="2" l="1"/>
  <c r="N44" i="2"/>
  <c r="O19" i="2" l="1"/>
  <c r="N19" i="2"/>
  <c r="J5" i="7"/>
  <c r="K14" i="7"/>
  <c r="N17" i="2" l="1"/>
  <c r="K5" i="7"/>
  <c r="L5" i="7"/>
  <c r="N21" i="2"/>
  <c r="N12" i="2"/>
  <c r="N41" i="2" l="1"/>
  <c r="N45" i="2"/>
  <c r="N6" i="2"/>
  <c r="N5" i="2" l="1"/>
  <c r="J44" i="2" l="1"/>
  <c r="J56" i="2" s="1"/>
  <c r="M41" i="2"/>
  <c r="M6" i="2" l="1"/>
  <c r="M5" i="2" s="1"/>
  <c r="M45" i="2"/>
  <c r="M44" i="2"/>
  <c r="M49" i="2" l="1"/>
  <c r="M3" i="2" s="1"/>
  <c r="N48" i="2"/>
  <c r="N56" i="2" s="1"/>
  <c r="L3" i="2"/>
  <c r="K49" i="2"/>
  <c r="K3" i="2" s="1"/>
  <c r="M48" i="2" l="1"/>
  <c r="M56" i="2" s="1"/>
</calcChain>
</file>

<file path=xl/sharedStrings.xml><?xml version="1.0" encoding="utf-8"?>
<sst xmlns="http://schemas.openxmlformats.org/spreadsheetml/2006/main" count="532" uniqueCount="224">
  <si>
    <t>UKUPNO</t>
  </si>
  <si>
    <t>CPV OZNAKA</t>
  </si>
  <si>
    <t>VRSTA POSTUPKA NABAVE</t>
  </si>
  <si>
    <t>PLANIRA LI SE PREDMET NABAVE PODIJELITI NA GRUPE</t>
  </si>
  <si>
    <t>UGOVOR O JAVNOJ NABAVI / OKVIRNI SPORAZUM</t>
  </si>
  <si>
    <t>PLANIRANI POČETAK POSTUPKA</t>
  </si>
  <si>
    <t>PLAN. TRAJANJE UG. JN / OS</t>
  </si>
  <si>
    <t>OZNAKA POZICIJE FINANC. PLANA</t>
  </si>
  <si>
    <t>PREDMET NABAVE</t>
  </si>
  <si>
    <t>NAPOMENA</t>
  </si>
  <si>
    <t>NE</t>
  </si>
  <si>
    <t>ZAVOD</t>
  </si>
  <si>
    <t>RAČUNALA I RAČUNALNA OPREMA</t>
  </si>
  <si>
    <t>DA</t>
  </si>
  <si>
    <t xml:space="preserve">UREDSKI NAMJEŠTAJ </t>
  </si>
  <si>
    <t>OTVORENI POSTUPAK</t>
  </si>
  <si>
    <t>ULAGANJA U RAČUNALNE PROGRAME</t>
  </si>
  <si>
    <t>39130000-2</t>
  </si>
  <si>
    <t>30213000-5</t>
  </si>
  <si>
    <t>UGOVOR</t>
  </si>
  <si>
    <t xml:space="preserve">60 DANA </t>
  </si>
  <si>
    <t>OSTALA UREDSKA OPREMA</t>
  </si>
  <si>
    <t>30190000-7</t>
  </si>
  <si>
    <t>EPIDEMIOLOGIJA</t>
  </si>
  <si>
    <t xml:space="preserve">PRIJEVOZNA SREDSTVA </t>
  </si>
  <si>
    <t>JEDNOSTAVNA NABAVA</t>
  </si>
  <si>
    <t>MIKROBIOLOGIJA</t>
  </si>
  <si>
    <t>LABORATORIJSKA OPREMA</t>
  </si>
  <si>
    <t xml:space="preserve">MEDICINSKA OPREMA </t>
  </si>
  <si>
    <t>38000000-5</t>
  </si>
  <si>
    <t>LABORATORIJSKI HLADNJACI I LEDENICE</t>
  </si>
  <si>
    <t>60 DANA</t>
  </si>
  <si>
    <t>NAVOD FINANCIRA LI SE UGOVOR IZ FONDOVA EU</t>
  </si>
  <si>
    <t>UREDSKI STOLCI</t>
  </si>
  <si>
    <t>33191100-6</t>
  </si>
  <si>
    <t>EVIDENCIJSKI BROJ NABAVE</t>
  </si>
  <si>
    <t>UREĐAJI, STROJEVI I OPREMA ZA OSTALE NAMJENE</t>
  </si>
  <si>
    <t>AUTOKLAV ZA  STERILIZACIJU INFEKTIVNOG OTPADA, TEKUĆINA I LABORATORIJSKOG STAKLA- PROLAZNI (DVOJA VRATA)</t>
  </si>
  <si>
    <t>PROŠIRENJE MREŽE SA OPTIČKIM PREKLOPNIKOM ( SERVER SOBA )</t>
  </si>
  <si>
    <t>OPREMA ZA EVAKUACIJU I SPAŠAVANJE</t>
  </si>
  <si>
    <t>DODATNA ULAGANJA NA GRAĐEVINSKIM OBJEKTIMA</t>
  </si>
  <si>
    <t>ICP-OES</t>
  </si>
  <si>
    <t>NABAVA MEDICINSKOG INVENTARA</t>
  </si>
  <si>
    <t>EKOLOGIJA</t>
  </si>
  <si>
    <t>30236000-2</t>
  </si>
  <si>
    <t>30230000-0</t>
  </si>
  <si>
    <t>33100000-1</t>
  </si>
  <si>
    <t>35112000-2</t>
  </si>
  <si>
    <t>45450000-6</t>
  </si>
  <si>
    <t>30237000-9</t>
  </si>
  <si>
    <t>PROCIJENJENA VRIJEDNOST ZA 2023. GODINU (EUR)</t>
  </si>
  <si>
    <t>E DIGITALNI GODIŠNJI</t>
  </si>
  <si>
    <t>DIGITALIZACIJA PRIJAVA ZA ZAPOŠLJAVANJE</t>
  </si>
  <si>
    <t>PRILAGODBA PROSTORA ZA OSOBE S INVALIDITETOM (INDUKTIVNE PETLJE I LINIJE VODILJE)</t>
  </si>
  <si>
    <t>KLIZNA VRATA ZGRADA A PRIZEMLJE SPOJNI HODNIK</t>
  </si>
  <si>
    <t>PROVODI GRAD ZAGREB KAO SREDIŠNJE TIJELO ZA NABAVU</t>
  </si>
  <si>
    <t>TERMOGRAFSKA KAMERA (ISPITIVANJA EL. INSTALACIJA)</t>
  </si>
  <si>
    <t>STOLNI MJERAČ GUSTOĆE</t>
  </si>
  <si>
    <t>ANALITIČKA VAGA</t>
  </si>
  <si>
    <t>MJERNI I KONTROLNI UREĐAJI</t>
  </si>
  <si>
    <t>UREĐAJ ZA ODREĐIVANJE UGLJIKA U TEKUĆIM I KRUTIM UZORCIMA</t>
  </si>
  <si>
    <t>GCMS</t>
  </si>
  <si>
    <t>OSTALA OPREMA ZA ODRŽAVANJE I ZAŠTITU</t>
  </si>
  <si>
    <t>REDOMAT (3 KOMADA)</t>
  </si>
  <si>
    <t>POTPUNO AUTOMATIZIRANI ELFA IMUNOANALIZATOR</t>
  </si>
  <si>
    <t>DESKTOP RAČUNALA</t>
  </si>
  <si>
    <t>NABAVA I ISPORUKA MIKROPROCESORSKE PLINODOJAVNE CENTRALE</t>
  </si>
  <si>
    <t>ZAŠTITNI KABINET  (BSL II)</t>
  </si>
  <si>
    <t xml:space="preserve">PRIJENOSNI ANALIZATOR ZRAKA </t>
  </si>
  <si>
    <t>PCR STOLNI KABINET</t>
  </si>
  <si>
    <t>POMOĆNA OPREMA ZA EKOLOGIJU, 8 GRUPA</t>
  </si>
  <si>
    <t>LABORATORIJSKA OPREMA  ZA EKOLOGIJU, 3 GRUPE</t>
  </si>
  <si>
    <t>MJERNI I KONTROLNI UREĐAJI ZA EKOLOGIJU, 2 GRUPE</t>
  </si>
  <si>
    <t xml:space="preserve">38433000-9 </t>
  </si>
  <si>
    <t xml:space="preserve">38300000-8 </t>
  </si>
  <si>
    <t xml:space="preserve">33127000-6 </t>
  </si>
  <si>
    <t xml:space="preserve">33100000-1 </t>
  </si>
  <si>
    <t xml:space="preserve">38434000-6 </t>
  </si>
  <si>
    <t xml:space="preserve">35121000-8 </t>
  </si>
  <si>
    <t xml:space="preserve">38000000-5 </t>
  </si>
  <si>
    <t>44221230-6</t>
  </si>
  <si>
    <t xml:space="preserve">48900000-7 </t>
  </si>
  <si>
    <t>UREĐAJI  ZA EVIDENCIJU RADNOG VREMENA</t>
  </si>
  <si>
    <t xml:space="preserve">OPREMA ZA ISPITIVANJE ZRAKA, 9 GRUPA </t>
  </si>
  <si>
    <t>45262600-7</t>
  </si>
  <si>
    <t>NADOGRADNJA PROGRAMSKOG RJEŠENJA ZA KADROVSKE POSLOVE 2 GRUPE</t>
  </si>
  <si>
    <t>II.KVARTAL</t>
  </si>
  <si>
    <t>I. KVARTAL</t>
  </si>
  <si>
    <t>NABAVA RAČUNALA, GRUPE:</t>
  </si>
  <si>
    <t xml:space="preserve">UREĐENJE POSTOJEĆIH PROSTORA NA LOKACIJI MIROGOJSKA CESTA </t>
  </si>
  <si>
    <t>DODATNA ULAGANJA NA TUĐIM GRAĐEVINSKIM OBJEKTIMA RADI PRAVA KORIŠTENJA</t>
  </si>
  <si>
    <t>UREĐENJE VANJSKIH LOKACIJA</t>
  </si>
  <si>
    <t xml:space="preserve">34100000-8 </t>
  </si>
  <si>
    <t xml:space="preserve">AUTOMATSKI UZORKIVAČ SA PRIPRADAJUĆOM OPREMOM - DRON </t>
  </si>
  <si>
    <t>UREĐENJE PROSTORA MIKROBIOLOGIJE (3. KAT)</t>
  </si>
  <si>
    <t>GRUPA</t>
  </si>
  <si>
    <t>KOLIČINA</t>
  </si>
  <si>
    <t>KORISNIK</t>
  </si>
  <si>
    <t>GRUPA 1.</t>
  </si>
  <si>
    <t>PUMPA PERISTALTIČKA</t>
  </si>
  <si>
    <t>ODJEL ZA ZDRAVSTVENU ISPRAVNOST I KVALITETU VODA</t>
  </si>
  <si>
    <t>VAKUUM PUMPA</t>
  </si>
  <si>
    <t>ODJEL ZA ZDRAVSTVENU ISPRAVNOST  I KVALITETU VODA</t>
  </si>
  <si>
    <t>PUMPA ZA PRIPREMU AOX </t>
  </si>
  <si>
    <t>LABORATORIJ ZA TLO I OTPAD</t>
  </si>
  <si>
    <t>GRUPA 2.</t>
  </si>
  <si>
    <t>ULTRASONIC</t>
  </si>
  <si>
    <t>CENTRIFUGA (ZA POTREBE KEMIJE I MB VODA - PROMJENJIVI ROTATORI, RAZL. VOLUMENI)</t>
  </si>
  <si>
    <t>MAGNETSKA MJEŠALICA</t>
  </si>
  <si>
    <t>SUSTAV ZA FILTRACIJU OTPADNIH VODA</t>
  </si>
  <si>
    <t>VODENA KUPELJ</t>
  </si>
  <si>
    <t>ODJEL ZA ZAJEDNIČKE I POTVRDNE ANALITIČKE METODE</t>
  </si>
  <si>
    <t>VORTEX (DIGITALNI)</t>
  </si>
  <si>
    <t>ODJEL ZA ZDRAVSTVENU ISPRAVNOST I KVALITETU HRANE I PREDMETA OPĆE UPORABE</t>
  </si>
  <si>
    <t>VORTEX</t>
  </si>
  <si>
    <t>GRUPA 3.</t>
  </si>
  <si>
    <t>PEĆ ZA ŽARENJE</t>
  </si>
  <si>
    <t>MIKROVALNA PEĆNICA</t>
  </si>
  <si>
    <t>KERAMIČKA PLOČA ZA GRIJANJE</t>
  </si>
  <si>
    <t>INKUBATOR S HLAĐENJEM (IL)</t>
  </si>
  <si>
    <t>GRUPA 4.</t>
  </si>
  <si>
    <t>RUČNI PLAMENIK ZA STERILIZACIJU MEMBRANSKE RAMPE</t>
  </si>
  <si>
    <t>BRENER -PLAMENIK ZA DEZINFEKCIJU IZLJEVNOG MJESTA</t>
  </si>
  <si>
    <t>GRUPA 5.</t>
  </si>
  <si>
    <t>GRUPA 6.</t>
  </si>
  <si>
    <t>GRUPA 7.</t>
  </si>
  <si>
    <t>GRUPA 8.</t>
  </si>
  <si>
    <t>TRESILICA</t>
  </si>
  <si>
    <t>LABORATORIJSKI MLIN S REDUKCIONIM POKLOPCEM S NOŽEM OD NEHRĐAJUĆEG ČELIKA I NOŽEM ZA MESNE PROIZVODE</t>
  </si>
  <si>
    <t>ĆELIJE ZA MIGRACIJSKE TESTOVE</t>
  </si>
  <si>
    <t>TESTER ZAPALJIVOSTI IGRAČAKA</t>
  </si>
  <si>
    <t>PODLOGA ZA TESTIRANJE IGRAČAKA-ISPITIVANJE OTPORNOSTI NA PADOVE</t>
  </si>
  <si>
    <t>SLUŽBA ZA ZAŠTITU OKOLIŠA I ZDRAVSTVENU EKOLOGIJU</t>
  </si>
  <si>
    <t>PROCIJENJENA VRIJEDNOST U EUR</t>
  </si>
  <si>
    <t>TITRATOR ZA TENZIDE</t>
  </si>
  <si>
    <t>LABORATORIJ ZA PREDMETE ŠIROKE POTROŠNJE</t>
  </si>
  <si>
    <t>ELISA UREĐAJ</t>
  </si>
  <si>
    <t>LABORATORIJ ZA KEMIJSKE ANALIZE HRANE</t>
  </si>
  <si>
    <t xml:space="preserve">EKSTRAKCIJSKA JEDINICA SOXTERM </t>
  </si>
  <si>
    <t>LABORATORIJ ZA PREDMETE KOJI DOLAZE U KONTAKT S HRANOM</t>
  </si>
  <si>
    <t xml:space="preserve">ANALIZATOR NATRIJA </t>
  </si>
  <si>
    <t>UREĐAJ ZA UPARAVANJE U STRUJI DUŠIKA</t>
  </si>
  <si>
    <t xml:space="preserve">UREĐAJ ZA ODREĐIVANJE FLUORIDA POMOĆU ION SELEKTIVNE ELEKTRODE </t>
  </si>
  <si>
    <t>PH METAR S ELEKTRODOM</t>
  </si>
  <si>
    <t>LABORATORIJ ZA EKOTOKSIKOLOGIJU</t>
  </si>
  <si>
    <t>SPEKTROFOTOMETAR</t>
  </si>
  <si>
    <t>PRIJENOSNI KOLORIMETAR ZA ODREĐIVANJE KLORA</t>
  </si>
  <si>
    <t>ODJEL ZA ZDRAVSTVENU ISPRAVNOST VODA</t>
  </si>
  <si>
    <t>PRIJENOSNI KOLOROIMETAR ZA ODREĐIVANJE CIJANURNE KISELINE</t>
  </si>
  <si>
    <t>PRIJENOSNI FOTOMETAR ZA ODREĐIVANJE OZONA</t>
  </si>
  <si>
    <t>PRIJENOSNI MULTIMETAR SA SONDAMA</t>
  </si>
  <si>
    <t>PRIJENOSNI OKSIMETAR</t>
  </si>
  <si>
    <t>DETEKTOR PLINOVA</t>
  </si>
  <si>
    <t>HOMOGENIZATOR ZA UZORKE</t>
  </si>
  <si>
    <t xml:space="preserve">SUŠIONIK LABORATORIJSKI </t>
  </si>
  <si>
    <t xml:space="preserve">INKUBATOR BEZ  HLAĐENJA (CL) </t>
  </si>
  <si>
    <t>GRUPA 1</t>
  </si>
  <si>
    <t>INSTRUMENT ZA MJERENJE TEMPERATURE I VLAGE NA ZIDOVIMA</t>
  </si>
  <si>
    <t>LABORATORIJ ZA ZRAK, BUKU I OSTALE MIKROKLIMATSKE UVJETE</t>
  </si>
  <si>
    <t>GRUPA 2</t>
  </si>
  <si>
    <t>GRUPA 3</t>
  </si>
  <si>
    <t xml:space="preserve">CRI MJERAČ OSVIJETLJENOSTI ZA SVJETLOSNO ONEČIŠĆENJE </t>
  </si>
  <si>
    <t>GRUPA 4</t>
  </si>
  <si>
    <t>OPREMA ZA ISPITIVANJE VENTILACIJSKOG SUSTAVA - FLOW HOOD-POTREBA ZBOG ŠIRENJA POSLOVA ZAŠTITE NA RADU</t>
  </si>
  <si>
    <t>GRUPA 5</t>
  </si>
  <si>
    <t>OPREMA ZA PROVJERU ISPRAVNOSTI STABILNIH SUSTAVA ZAŠTITE OD POŽARA-POTREBA ZBOG ŠIRENJA POSLOVA ZAŠTITE NA RADU</t>
  </si>
  <si>
    <t>GRUPA 6</t>
  </si>
  <si>
    <t>INSTRUMENT ZA MJERENJE OSVIJETLJENOSTI - LUKSMETAR-POTREBA ZBOG ŠIRENJA POSLOVA ZAŠTITE NA RADU</t>
  </si>
  <si>
    <t>GRUPA 7</t>
  </si>
  <si>
    <t>PRIJENOSNI BROJAČ ČESTICA ZA ČISTE PROSTORE PREMA ISO 14644</t>
  </si>
  <si>
    <t>GRUPA 8</t>
  </si>
  <si>
    <t>BERGERHOFF - OV SEDIMENTATOR</t>
  </si>
  <si>
    <t>GRUPA 9</t>
  </si>
  <si>
    <t xml:space="preserve">UREĐAJ ZA ODREĐIVANJE KONCENTRACIJE MIRISA - OLFAKTOMETAR </t>
  </si>
  <si>
    <t>OZNAKA POZICIJE FINANCIJSKOG PLANA</t>
  </si>
  <si>
    <t>EMV-06-2022</t>
  </si>
  <si>
    <t>STUDENI 2022.</t>
  </si>
  <si>
    <t>NABAVA RAČUNALA I PISAČA, GRUPE:</t>
  </si>
  <si>
    <t>STOLNA RAČUNALA I MONITORI</t>
  </si>
  <si>
    <t>PISAČI I MULTIFUNKCIJSKI UREĐAJI</t>
  </si>
  <si>
    <t>RAČUNALO SA MONITOROM  ZA POTREBE WEB DESIGNA</t>
  </si>
  <si>
    <t>MONITORI</t>
  </si>
  <si>
    <t>BN-46-2022</t>
  </si>
  <si>
    <t>EMV-01-2022-P</t>
  </si>
  <si>
    <t>38432000-2</t>
  </si>
  <si>
    <t>OŽUJAK 2022.</t>
  </si>
  <si>
    <t>ANALIZATOR ZA MJERENJE KONCENTRACIJE PM 2,5/PM10 FRAKCIJA LEBDEĆIH ČESTICA U ZRAKU</t>
  </si>
  <si>
    <t>DODATNA ULAGANJA U OSTALU NEFINANCIJSKU IMOVINU</t>
  </si>
  <si>
    <t>72200000-7</t>
  </si>
  <si>
    <t>RUJAN 2021</t>
  </si>
  <si>
    <t>NABAVA USLUGA ZA PROJEKT "SUSTAV ZA DETEKCIJU I PRAĆENJE KRETANJA ZAGAĐENJA ZRAKA U URBANIM PODRUČJIMA", GRUPE:</t>
  </si>
  <si>
    <t>NABAVA USLUGA RAZVOJA APLIKACIJE</t>
  </si>
  <si>
    <t>NABAVA USLUGA RAZVOJA SUČELJA</t>
  </si>
  <si>
    <t>NABAVA USLUGA TEHNIČKOG KONZULTANTA ZA RAZVOJ MATEMATIČKIH MODELA</t>
  </si>
  <si>
    <t>EVV-08-2021</t>
  </si>
  <si>
    <t>PROCIJENJENA VRIJEDNOST ZA 2022. GODINU U KN</t>
  </si>
  <si>
    <t>IZNOS TROŠKA U FINANCIJSKOM PLANU U KN</t>
  </si>
  <si>
    <t>IZNOS TROŠKA U FINANCIJSKOM PLANU U EUR</t>
  </si>
  <si>
    <t>EKOLOGIJA 
(Razrada)</t>
  </si>
  <si>
    <t xml:space="preserve">PRIJENOSNA  RAČUNALA </t>
  </si>
  <si>
    <t>PLANIRANA  VRIJEDNOST PREDMETA NABAVE (PDV UKLJUČEN)
(EUR)</t>
  </si>
  <si>
    <t>IZNOS TROŠKA U FINANCIJSKOM PLANU 
(EUR)</t>
  </si>
  <si>
    <t>Plan rashoda za nabavu dugotrajne nefinancijske imovine za 2023. godinu  - NEREALIZIRANO 2022</t>
  </si>
  <si>
    <t>III. KVARTAL</t>
  </si>
  <si>
    <t>III.KVARTAL</t>
  </si>
  <si>
    <t>IV.KVARTAL</t>
  </si>
  <si>
    <t>IV. KVARTAL</t>
  </si>
  <si>
    <t>90 DANA</t>
  </si>
  <si>
    <t>II. KVARTAL</t>
  </si>
  <si>
    <t xml:space="preserve">INFORMATIČKI POTROŠNI HARDWARE (CIJELI ZAVOD) </t>
  </si>
  <si>
    <t>NOVA PROCIJENJENA VRIJEDNOST ZA 2023. GODINU</t>
  </si>
  <si>
    <t>Plan nabave dugotrajne nefinancijske imovine za 2023. godinu - I. rebalans</t>
  </si>
  <si>
    <t>UREĐAJI ZA ODREĐIVANJE KONTAMINANATA I UKUPNOG UGLJIKA, 3 GRUPE</t>
  </si>
  <si>
    <t>EVV-03-2023</t>
  </si>
  <si>
    <t>EMV-08-2023</t>
  </si>
  <si>
    <t>LABORATORIJSKI NAMJEŠTAJ</t>
  </si>
  <si>
    <t>LABORATORIJSKI STOLCI</t>
  </si>
  <si>
    <t xml:space="preserve">39180000-7 </t>
  </si>
  <si>
    <t>NABAVA 25 VOZILA PUTEM OPERATIVNOG LEASINGA NA RAZDOBLJE OD 5 GODINA</t>
  </si>
  <si>
    <t>EVV-05-2023</t>
  </si>
  <si>
    <t>POVEĆANJE/ SMANJENJE
1. REBALANS 
UV 30; 25.05.2023.</t>
  </si>
  <si>
    <t xml:space="preserve">EKOLOGIJA </t>
  </si>
  <si>
    <t>CHNS ANALIZATOR</t>
  </si>
  <si>
    <t>HPLC FLD/UV/DAD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</si>
</sst>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n&quot;"/>
    <numFmt numFmtId="165" formatCode="#,##0.00\ _k_n"/>
  </numFmts>
  <fonts count="12" x14ac:knownFonts="1">
    <font>
      <sz val="10"/>
      <name val="Arial"/>
      <charset val="238"/>
    </font>
    <font>
      <b/>
      <sz val="9"/>
      <color theme="8" tint="-0.499984740745262"/>
      <name val="Calibri Light"/>
      <family val="2"/>
      <charset val="238"/>
    </font>
    <font>
      <sz val="10"/>
      <name val="Microsoft Sans Serif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theme="0"/>
      <name val="Calibri Light"/>
      <family val="2"/>
      <charset val="238"/>
      <scheme val="major"/>
    </font>
    <font>
      <sz val="9"/>
      <color theme="8" tint="-0.499984740745262"/>
      <name val="Calibri Light"/>
      <family val="2"/>
      <charset val="238"/>
      <scheme val="major"/>
    </font>
    <font>
      <b/>
      <sz val="11"/>
      <color theme="8" tint="-0.499984740745262"/>
      <name val="Calibri Light"/>
      <family val="2"/>
      <charset val="238"/>
      <scheme val="major"/>
    </font>
    <font>
      <b/>
      <sz val="9"/>
      <color theme="8" tint="-0.499984740745262"/>
      <name val="Calibri Light"/>
      <family val="2"/>
      <charset val="238"/>
      <scheme val="major"/>
    </font>
    <font>
      <sz val="9"/>
      <color theme="8" tint="-0.499984740745262"/>
      <name val="Calibri Light"/>
      <family val="2"/>
      <charset val="238"/>
    </font>
    <font>
      <b/>
      <sz val="10"/>
      <color theme="8" tint="-0.499984740745262"/>
      <name val="Calibri Light"/>
      <family val="2"/>
      <charset val="238"/>
      <scheme val="major"/>
    </font>
    <font>
      <sz val="9"/>
      <color rgb="FFFF0000"/>
      <name val="Calibri Light"/>
      <family val="2"/>
      <charset val="238"/>
      <scheme val="major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EF7FA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hair">
        <color indexed="64"/>
      </left>
      <right style="hair">
        <color indexed="64"/>
      </right>
      <top style="double">
        <color auto="1"/>
      </top>
      <bottom style="double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50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left" vertical="center"/>
    </xf>
    <xf numFmtId="0" fontId="3" fillId="8" borderId="3" xfId="0" applyFont="1" applyFill="1" applyBorder="1" applyAlignment="1">
      <alignment horizontal="left"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left" vertical="center"/>
    </xf>
    <xf numFmtId="0" fontId="3" fillId="8" borderId="1" xfId="0" applyFont="1" applyFill="1" applyBorder="1" applyAlignment="1">
      <alignment horizontal="left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left" vertical="center"/>
    </xf>
    <xf numFmtId="0" fontId="3" fillId="7" borderId="1" xfId="0" applyFont="1" applyFill="1" applyBorder="1" applyAlignment="1">
      <alignment horizontal="left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center" vertical="center" wrapText="1"/>
    </xf>
    <xf numFmtId="165" fontId="3" fillId="8" borderId="3" xfId="0" applyNumberFormat="1" applyFont="1" applyFill="1" applyBorder="1" applyAlignment="1">
      <alignment horizontal="right" vertical="center" wrapText="1"/>
    </xf>
    <xf numFmtId="165" fontId="3" fillId="8" borderId="1" xfId="0" applyNumberFormat="1" applyFont="1" applyFill="1" applyBorder="1" applyAlignment="1">
      <alignment horizontal="right" vertical="center" wrapText="1"/>
    </xf>
    <xf numFmtId="165" fontId="3" fillId="7" borderId="1" xfId="0" applyNumberFormat="1" applyFont="1" applyFill="1" applyBorder="1" applyAlignment="1">
      <alignment horizontal="right" vertical="center" wrapText="1"/>
    </xf>
    <xf numFmtId="165" fontId="3" fillId="4" borderId="1" xfId="0" applyNumberFormat="1" applyFont="1" applyFill="1" applyBorder="1" applyAlignment="1">
      <alignment horizontal="right" vertical="center" wrapText="1"/>
    </xf>
    <xf numFmtId="165" fontId="3" fillId="2" borderId="1" xfId="0" applyNumberFormat="1" applyFont="1" applyFill="1" applyBorder="1" applyAlignment="1">
      <alignment horizontal="right" vertical="center" wrapText="1"/>
    </xf>
    <xf numFmtId="165" fontId="3" fillId="6" borderId="1" xfId="0" applyNumberFormat="1" applyFont="1" applyFill="1" applyBorder="1" applyAlignment="1">
      <alignment horizontal="right" vertical="center" wrapText="1"/>
    </xf>
    <xf numFmtId="0" fontId="3" fillId="0" borderId="0" xfId="0" applyFont="1"/>
    <xf numFmtId="0" fontId="3" fillId="6" borderId="3" xfId="0" applyFont="1" applyFill="1" applyBorder="1" applyAlignment="1">
      <alignment vertical="center"/>
    </xf>
    <xf numFmtId="0" fontId="3" fillId="6" borderId="3" xfId="0" applyFont="1" applyFill="1" applyBorder="1" applyAlignment="1">
      <alignment vertical="center" wrapText="1"/>
    </xf>
    <xf numFmtId="4" fontId="3" fillId="6" borderId="3" xfId="0" applyNumberFormat="1" applyFont="1" applyFill="1" applyBorder="1" applyAlignment="1">
      <alignment vertical="center"/>
    </xf>
    <xf numFmtId="0" fontId="3" fillId="6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vertical="center" wrapText="1"/>
    </xf>
    <xf numFmtId="4" fontId="3" fillId="6" borderId="1" xfId="0" applyNumberFormat="1" applyFont="1" applyFill="1" applyBorder="1" applyAlignment="1">
      <alignment vertical="center"/>
    </xf>
    <xf numFmtId="0" fontId="3" fillId="7" borderId="1" xfId="0" applyFont="1" applyFill="1" applyBorder="1" applyAlignment="1">
      <alignment vertical="center"/>
    </xf>
    <xf numFmtId="0" fontId="3" fillId="7" borderId="1" xfId="0" applyFont="1" applyFill="1" applyBorder="1" applyAlignment="1">
      <alignment vertical="center" wrapText="1"/>
    </xf>
    <xf numFmtId="4" fontId="3" fillId="7" borderId="1" xfId="0" applyNumberFormat="1" applyFont="1" applyFill="1" applyBorder="1" applyAlignment="1">
      <alignment vertical="center"/>
    </xf>
    <xf numFmtId="0" fontId="3" fillId="6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vertical="center"/>
    </xf>
    <xf numFmtId="0" fontId="3" fillId="10" borderId="1" xfId="0" applyFont="1" applyFill="1" applyBorder="1" applyAlignment="1">
      <alignment vertical="center"/>
    </xf>
    <xf numFmtId="0" fontId="3" fillId="10" borderId="1" xfId="0" applyFont="1" applyFill="1" applyBorder="1" applyAlignment="1">
      <alignment vertical="center" wrapText="1"/>
    </xf>
    <xf numFmtId="0" fontId="3" fillId="10" borderId="1" xfId="0" applyFont="1" applyFill="1" applyBorder="1" applyAlignment="1">
      <alignment horizontal="center" vertical="center"/>
    </xf>
    <xf numFmtId="4" fontId="3" fillId="10" borderId="1" xfId="0" applyNumberFormat="1" applyFont="1" applyFill="1" applyBorder="1" applyAlignment="1">
      <alignment vertical="center"/>
    </xf>
    <xf numFmtId="0" fontId="3" fillId="6" borderId="3" xfId="0" applyFont="1" applyFill="1" applyBorder="1" applyAlignment="1">
      <alignment horizontal="center" vertical="center"/>
    </xf>
    <xf numFmtId="4" fontId="3" fillId="6" borderId="3" xfId="0" applyNumberFormat="1" applyFont="1" applyFill="1" applyBorder="1" applyAlignment="1">
      <alignment horizontal="right" vertical="center"/>
    </xf>
    <xf numFmtId="4" fontId="3" fillId="7" borderId="1" xfId="0" applyNumberFormat="1" applyFont="1" applyFill="1" applyBorder="1" applyAlignment="1">
      <alignment horizontal="right" vertical="center"/>
    </xf>
    <xf numFmtId="4" fontId="3" fillId="4" borderId="1" xfId="0" applyNumberFormat="1" applyFont="1" applyFill="1" applyBorder="1" applyAlignment="1">
      <alignment horizontal="right" vertical="center"/>
    </xf>
    <xf numFmtId="0" fontId="4" fillId="11" borderId="5" xfId="0" applyFont="1" applyFill="1" applyBorder="1" applyAlignment="1">
      <alignment horizontal="center" vertical="center"/>
    </xf>
    <xf numFmtId="0" fontId="4" fillId="11" borderId="5" xfId="0" applyFont="1" applyFill="1" applyBorder="1" applyAlignment="1">
      <alignment horizontal="center" vertical="center" wrapText="1"/>
    </xf>
    <xf numFmtId="164" fontId="4" fillId="11" borderId="5" xfId="0" applyNumberFormat="1" applyFont="1" applyFill="1" applyBorder="1" applyAlignment="1">
      <alignment horizontal="center" vertical="center" wrapText="1"/>
    </xf>
    <xf numFmtId="0" fontId="4" fillId="9" borderId="4" xfId="0" applyFont="1" applyFill="1" applyBorder="1" applyAlignment="1">
      <alignment vertical="center"/>
    </xf>
    <xf numFmtId="0" fontId="6" fillId="4" borderId="2" xfId="0" applyFont="1" applyFill="1" applyBorder="1"/>
    <xf numFmtId="0" fontId="6" fillId="0" borderId="0" xfId="0" applyFont="1"/>
    <xf numFmtId="0" fontId="6" fillId="0" borderId="0" xfId="0" applyFont="1" applyAlignment="1">
      <alignment horizontal="center"/>
    </xf>
    <xf numFmtId="4" fontId="6" fillId="0" borderId="0" xfId="0" applyNumberFormat="1" applyFont="1"/>
    <xf numFmtId="0" fontId="8" fillId="12" borderId="5" xfId="0" applyFont="1" applyFill="1" applyBorder="1" applyAlignment="1">
      <alignment horizontal="center" vertical="center" wrapText="1"/>
    </xf>
    <xf numFmtId="4" fontId="8" fillId="12" borderId="5" xfId="0" applyNumberFormat="1" applyFont="1" applyFill="1" applyBorder="1" applyAlignment="1">
      <alignment horizontal="center" vertical="center" wrapText="1"/>
    </xf>
    <xf numFmtId="3" fontId="8" fillId="12" borderId="5" xfId="0" applyNumberFormat="1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left" vertical="center" wrapText="1"/>
    </xf>
    <xf numFmtId="3" fontId="1" fillId="3" borderId="3" xfId="0" applyNumberFormat="1" applyFont="1" applyFill="1" applyBorder="1" applyAlignment="1">
      <alignment horizontal="right" vertical="center" wrapText="1"/>
    </xf>
    <xf numFmtId="3" fontId="6" fillId="3" borderId="3" xfId="0" applyNumberFormat="1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right" vertical="center" wrapText="1"/>
    </xf>
    <xf numFmtId="0" fontId="8" fillId="10" borderId="1" xfId="0" applyFont="1" applyFill="1" applyBorder="1" applyAlignment="1">
      <alignment horizontal="center" vertical="center" wrapText="1"/>
    </xf>
    <xf numFmtId="0" fontId="8" fillId="10" borderId="1" xfId="0" applyFont="1" applyFill="1" applyBorder="1" applyAlignment="1">
      <alignment horizontal="left" vertical="center" wrapText="1"/>
    </xf>
    <xf numFmtId="3" fontId="1" fillId="10" borderId="1" xfId="0" applyNumberFormat="1" applyFont="1" applyFill="1" applyBorder="1" applyAlignment="1">
      <alignment horizontal="right" vertical="center" wrapText="1"/>
    </xf>
    <xf numFmtId="3" fontId="8" fillId="10" borderId="1" xfId="0" applyNumberFormat="1" applyFont="1" applyFill="1" applyBorder="1" applyAlignment="1">
      <alignment horizontal="center" vertical="center" wrapText="1"/>
    </xf>
    <xf numFmtId="0" fontId="8" fillId="10" borderId="1" xfId="0" applyFont="1" applyFill="1" applyBorder="1" applyAlignment="1">
      <alignment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3" fontId="9" fillId="0" borderId="1" xfId="0" applyNumberFormat="1" applyFont="1" applyBorder="1" applyAlignment="1">
      <alignment horizontal="right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vertical="center" wrapText="1"/>
    </xf>
    <xf numFmtId="49" fontId="8" fillId="10" borderId="1" xfId="0" applyNumberFormat="1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vertical="center" wrapText="1"/>
    </xf>
    <xf numFmtId="3" fontId="8" fillId="10" borderId="1" xfId="0" applyNumberFormat="1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3" fontId="1" fillId="3" borderId="1" xfId="0" applyNumberFormat="1" applyFont="1" applyFill="1" applyBorder="1" applyAlignment="1">
      <alignment vertical="center" wrapText="1"/>
    </xf>
    <xf numFmtId="3" fontId="8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3" fontId="9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vertical="center" wrapText="1"/>
    </xf>
    <xf numFmtId="3" fontId="1" fillId="3" borderId="1" xfId="0" applyNumberFormat="1" applyFont="1" applyFill="1" applyBorder="1" applyAlignment="1">
      <alignment horizontal="right" vertical="center" wrapText="1"/>
    </xf>
    <xf numFmtId="0" fontId="8" fillId="3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3" fontId="9" fillId="0" borderId="1" xfId="0" applyNumberFormat="1" applyFont="1" applyBorder="1" applyAlignment="1">
      <alignment horizontal="right" vertical="center"/>
    </xf>
    <xf numFmtId="3" fontId="9" fillId="0" borderId="1" xfId="0" applyNumberFormat="1" applyFont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left" vertical="center" wrapText="1"/>
    </xf>
    <xf numFmtId="3" fontId="1" fillId="5" borderId="1" xfId="0" applyNumberFormat="1" applyFont="1" applyFill="1" applyBorder="1" applyAlignment="1">
      <alignment vertical="center" wrapText="1"/>
    </xf>
    <xf numFmtId="3" fontId="8" fillId="5" borderId="1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vertical="center" wrapText="1"/>
    </xf>
    <xf numFmtId="4" fontId="6" fillId="0" borderId="0" xfId="0" applyNumberFormat="1" applyFont="1" applyAlignment="1">
      <alignment horizontal="center"/>
    </xf>
    <xf numFmtId="49" fontId="8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3" fontId="9" fillId="0" borderId="6" xfId="0" applyNumberFormat="1" applyFont="1" applyBorder="1" applyAlignment="1">
      <alignment vertical="center" wrapText="1"/>
    </xf>
    <xf numFmtId="3" fontId="9" fillId="0" borderId="6" xfId="0" applyNumberFormat="1" applyFont="1" applyBorder="1" applyAlignment="1">
      <alignment horizontal="right" vertical="center" wrapText="1"/>
    </xf>
    <xf numFmtId="3" fontId="6" fillId="0" borderId="6" xfId="0" applyNumberFormat="1" applyFont="1" applyBorder="1" applyAlignment="1">
      <alignment horizontal="center" vertical="center" wrapText="1"/>
    </xf>
    <xf numFmtId="0" fontId="6" fillId="12" borderId="5" xfId="0" applyFont="1" applyFill="1" applyBorder="1" applyAlignment="1">
      <alignment vertical="center" wrapText="1"/>
    </xf>
    <xf numFmtId="0" fontId="6" fillId="12" borderId="5" xfId="0" applyFont="1" applyFill="1" applyBorder="1" applyAlignment="1">
      <alignment horizontal="center" vertical="center" wrapText="1"/>
    </xf>
    <xf numFmtId="0" fontId="6" fillId="12" borderId="5" xfId="0" applyFont="1" applyFill="1" applyBorder="1" applyAlignment="1">
      <alignment horizontal="center" vertical="center"/>
    </xf>
    <xf numFmtId="0" fontId="6" fillId="12" borderId="5" xfId="0" applyFont="1" applyFill="1" applyBorder="1" applyAlignment="1">
      <alignment vertical="center"/>
    </xf>
    <xf numFmtId="0" fontId="8" fillId="12" borderId="5" xfId="0" applyFont="1" applyFill="1" applyBorder="1" applyAlignment="1">
      <alignment vertical="center" wrapText="1"/>
    </xf>
    <xf numFmtId="3" fontId="8" fillId="12" borderId="5" xfId="0" applyNumberFormat="1" applyFont="1" applyFill="1" applyBorder="1" applyAlignment="1">
      <alignment horizontal="right" vertical="center"/>
    </xf>
    <xf numFmtId="3" fontId="8" fillId="12" borderId="5" xfId="0" applyNumberFormat="1" applyFont="1" applyFill="1" applyBorder="1" applyAlignment="1">
      <alignment horizontal="center" vertical="center"/>
    </xf>
    <xf numFmtId="3" fontId="6" fillId="0" borderId="0" xfId="0" applyNumberFormat="1" applyFont="1"/>
    <xf numFmtId="3" fontId="6" fillId="0" borderId="0" xfId="0" applyNumberFormat="1" applyFont="1" applyAlignment="1">
      <alignment horizontal="center"/>
    </xf>
    <xf numFmtId="0" fontId="8" fillId="0" borderId="0" xfId="0" applyFont="1"/>
    <xf numFmtId="4" fontId="8" fillId="3" borderId="1" xfId="0" applyNumberFormat="1" applyFont="1" applyFill="1" applyBorder="1" applyAlignment="1">
      <alignment horizontal="center" vertical="center" wrapText="1"/>
    </xf>
    <xf numFmtId="3" fontId="1" fillId="5" borderId="1" xfId="0" applyNumberFormat="1" applyFont="1" applyFill="1" applyBorder="1" applyAlignment="1">
      <alignment horizontal="right" vertical="center" wrapText="1"/>
    </xf>
    <xf numFmtId="3" fontId="6" fillId="5" borderId="1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righ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3" fontId="8" fillId="0" borderId="1" xfId="0" applyNumberFormat="1" applyFont="1" applyBorder="1" applyAlignment="1">
      <alignment vertical="center" wrapText="1"/>
    </xf>
    <xf numFmtId="3" fontId="1" fillId="10" borderId="1" xfId="0" applyNumberFormat="1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3" fontId="8" fillId="3" borderId="1" xfId="0" applyNumberFormat="1" applyFont="1" applyFill="1" applyBorder="1" applyAlignment="1">
      <alignment horizontal="right" vertical="center"/>
    </xf>
    <xf numFmtId="3" fontId="8" fillId="3" borderId="1" xfId="0" applyNumberFormat="1" applyFont="1" applyFill="1" applyBorder="1" applyAlignment="1">
      <alignment horizontal="center" vertical="center"/>
    </xf>
    <xf numFmtId="4" fontId="5" fillId="0" borderId="0" xfId="0" applyNumberFormat="1" applyFont="1"/>
    <xf numFmtId="49" fontId="6" fillId="0" borderId="6" xfId="0" applyNumberFormat="1" applyFont="1" applyBorder="1" applyAlignment="1">
      <alignment horizontal="center" vertical="center" wrapText="1"/>
    </xf>
    <xf numFmtId="0" fontId="6" fillId="13" borderId="0" xfId="0" applyFont="1" applyFill="1" applyAlignment="1">
      <alignment horizontal="center"/>
    </xf>
    <xf numFmtId="0" fontId="8" fillId="10" borderId="1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 wrapText="1"/>
    </xf>
    <xf numFmtId="49" fontId="6" fillId="10" borderId="1" xfId="0" applyNumberFormat="1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left" vertical="center" wrapText="1"/>
    </xf>
    <xf numFmtId="3" fontId="9" fillId="10" borderId="1" xfId="0" applyNumberFormat="1" applyFont="1" applyFill="1" applyBorder="1" applyAlignment="1">
      <alignment vertical="center" wrapText="1"/>
    </xf>
    <xf numFmtId="3" fontId="9" fillId="10" borderId="1" xfId="0" applyNumberFormat="1" applyFont="1" applyFill="1" applyBorder="1" applyAlignment="1">
      <alignment horizontal="right" vertical="center" wrapText="1"/>
    </xf>
    <xf numFmtId="3" fontId="6" fillId="10" borderId="1" xfId="0" applyNumberFormat="1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vertical="center" wrapText="1"/>
    </xf>
    <xf numFmtId="3" fontId="6" fillId="10" borderId="1" xfId="0" applyNumberFormat="1" applyFont="1" applyFill="1" applyBorder="1" applyAlignment="1">
      <alignment vertical="center" wrapText="1"/>
    </xf>
    <xf numFmtId="4" fontId="11" fillId="0" borderId="0" xfId="0" applyNumberFormat="1" applyFont="1"/>
    <xf numFmtId="0" fontId="7" fillId="4" borderId="2" xfId="0" applyFont="1" applyFill="1" applyBorder="1" applyAlignment="1">
      <alignment horizontal="center" vertical="center"/>
    </xf>
  </cellXfs>
  <cellStyles count="2">
    <cellStyle name="Normal 2" xfId="1" xr:uid="{00000000-0005-0000-0000-000000000000}"/>
    <cellStyle name="Normalno" xfId="0" builtinId="0"/>
  </cellStyles>
  <dxfs count="0"/>
  <tableStyles count="0" defaultTableStyle="TableStyleMedium2" defaultPivotStyle="PivotStyleLight16"/>
  <colors>
    <mruColors>
      <color rgb="FFDEF7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39997558519241921"/>
    <pageSetUpPr fitToPage="1"/>
  </sheetPr>
  <dimension ref="A2:P60"/>
  <sheetViews>
    <sheetView tabSelected="1" zoomScale="90" zoomScaleNormal="90" workbookViewId="0">
      <pane ySplit="4" topLeftCell="A47" activePane="bottomLeft" state="frozen"/>
      <selection activeCell="S6" sqref="S6"/>
      <selection pane="bottomLeft" activeCell="K60" sqref="K60"/>
    </sheetView>
  </sheetViews>
  <sheetFormatPr defaultColWidth="9.140625" defaultRowHeight="12" x14ac:dyDescent="0.2"/>
  <cols>
    <col min="1" max="1" width="13.28515625" style="55" customWidth="1"/>
    <col min="2" max="3" width="13.28515625" style="56" customWidth="1"/>
    <col min="4" max="8" width="13.28515625" style="55" customWidth="1"/>
    <col min="9" max="9" width="39.7109375" style="55" customWidth="1"/>
    <col min="10" max="12" width="15.140625" style="57" customWidth="1"/>
    <col min="13" max="13" width="14.42578125" style="57" customWidth="1"/>
    <col min="14" max="14" width="14.5703125" style="121" customWidth="1"/>
    <col min="15" max="15" width="14.5703125" style="122" customWidth="1"/>
    <col min="16" max="16" width="29" style="55" customWidth="1"/>
    <col min="17" max="16384" width="9.140625" style="55"/>
  </cols>
  <sheetData>
    <row r="2" spans="1:16" ht="24.95" customHeight="1" thickBot="1" x14ac:dyDescent="0.25">
      <c r="A2" s="54"/>
      <c r="B2" s="149" t="s">
        <v>211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</row>
    <row r="3" spans="1:16" ht="15" customHeight="1" thickTop="1" thickBot="1" x14ac:dyDescent="0.25">
      <c r="J3" s="136">
        <f>J7+J8+J9+J10+J11+J13+J18+J20+J22+J24+J25+J26+J27+J28+J29+J32+J35+J36+J38+J39+J40+J16+J42+J43+J46+J47+J49+J51+J52+J53+J55+J14+J37</f>
        <v>2248200</v>
      </c>
      <c r="K3" s="136">
        <f>K7+K8+K9+K10+K11+K13+K18+K20+K22+K24+K25+K26+K27+K28+K29+K32+K35+K36+K38+K39+K40+K16+K42+K43+K46+K47+K49+K51+K52+K53+K55+K14+K37</f>
        <v>1173700</v>
      </c>
      <c r="L3" s="136">
        <f>L7+L8+L9+L10+L11+L13+L18+L20+L22+L24+L25+L26+L27+L28+L29+L32+L35+L36+L38+L39+L40+L16+L42+L43+L46+L47+L49+L51+L52+L53+L55+L14+L37</f>
        <v>3421900</v>
      </c>
      <c r="M3" s="136">
        <f>M7+M8+M9+M10+M11+M13+M18+M20+M22+M24+M25+M26+M27+M28+M29+M32+M35+M36+M38+M39+M40+M16+M42+M43+M46+M47+M49+M51+M52+M53+M55+M14+M37</f>
        <v>4277375</v>
      </c>
      <c r="N3" s="136">
        <f>N7+N8+N9+N10+N11+N13+N18+N20+N22+N24+N25+N26+N27+N28+N29+N32+N35+N36+N38+N39+N40+N16+N42+N43+N46+N47+N49+N51+N52+N53+N55+N14+N37+N30+N31</f>
        <v>3265080.5</v>
      </c>
      <c r="O3" s="148"/>
    </row>
    <row r="4" spans="1:16" s="56" customFormat="1" ht="73.5" thickTop="1" thickBot="1" x14ac:dyDescent="0.25">
      <c r="A4" s="58" t="s">
        <v>35</v>
      </c>
      <c r="B4" s="58" t="s">
        <v>1</v>
      </c>
      <c r="C4" s="58" t="s">
        <v>2</v>
      </c>
      <c r="D4" s="58" t="s">
        <v>3</v>
      </c>
      <c r="E4" s="58" t="s">
        <v>4</v>
      </c>
      <c r="F4" s="58" t="s">
        <v>5</v>
      </c>
      <c r="G4" s="58" t="s">
        <v>6</v>
      </c>
      <c r="H4" s="58" t="s">
        <v>7</v>
      </c>
      <c r="I4" s="58" t="s">
        <v>8</v>
      </c>
      <c r="J4" s="59" t="s">
        <v>50</v>
      </c>
      <c r="K4" s="59" t="s">
        <v>220</v>
      </c>
      <c r="L4" s="59" t="s">
        <v>210</v>
      </c>
      <c r="M4" s="59" t="s">
        <v>200</v>
      </c>
      <c r="N4" s="60" t="s">
        <v>201</v>
      </c>
      <c r="O4" s="60" t="s">
        <v>32</v>
      </c>
      <c r="P4" s="58" t="s">
        <v>9</v>
      </c>
    </row>
    <row r="5" spans="1:16" s="56" customFormat="1" ht="30" customHeight="1" thickTop="1" x14ac:dyDescent="0.2">
      <c r="A5" s="61"/>
      <c r="B5" s="61"/>
      <c r="C5" s="61"/>
      <c r="D5" s="61"/>
      <c r="E5" s="61"/>
      <c r="F5" s="61"/>
      <c r="G5" s="61"/>
      <c r="H5" s="61">
        <v>42211</v>
      </c>
      <c r="I5" s="62" t="s">
        <v>12</v>
      </c>
      <c r="J5" s="63">
        <f>SUM(J6,J9,J10,J11)</f>
        <v>176500</v>
      </c>
      <c r="K5" s="63">
        <f t="shared" ref="K5:N5" si="0">SUM(K6,K9,K10,K11)</f>
        <v>0</v>
      </c>
      <c r="L5" s="63">
        <f t="shared" si="0"/>
        <v>176500</v>
      </c>
      <c r="M5" s="63">
        <f t="shared" si="0"/>
        <v>220625</v>
      </c>
      <c r="N5" s="63">
        <f t="shared" si="0"/>
        <v>212682.5</v>
      </c>
      <c r="O5" s="64"/>
      <c r="P5" s="65"/>
    </row>
    <row r="6" spans="1:16" s="56" customFormat="1" ht="30" customHeight="1" x14ac:dyDescent="0.2">
      <c r="A6" s="66"/>
      <c r="B6" s="66" t="s">
        <v>18</v>
      </c>
      <c r="C6" s="66" t="s">
        <v>15</v>
      </c>
      <c r="D6" s="66" t="s">
        <v>13</v>
      </c>
      <c r="E6" s="66" t="s">
        <v>19</v>
      </c>
      <c r="F6" s="66" t="s">
        <v>86</v>
      </c>
      <c r="G6" s="66" t="s">
        <v>20</v>
      </c>
      <c r="H6" s="66" t="s">
        <v>11</v>
      </c>
      <c r="I6" s="67" t="s">
        <v>88</v>
      </c>
      <c r="J6" s="68">
        <f>SUM(J7:J8)</f>
        <v>53100</v>
      </c>
      <c r="K6" s="68">
        <v>0</v>
      </c>
      <c r="L6" s="68">
        <f>SUM(J6:K6)</f>
        <v>53100</v>
      </c>
      <c r="M6" s="68">
        <f t="shared" ref="M6:N6" si="1">SUM(M7:M8)</f>
        <v>66375</v>
      </c>
      <c r="N6" s="68">
        <f t="shared" si="1"/>
        <v>63985.5</v>
      </c>
      <c r="O6" s="69" t="s">
        <v>10</v>
      </c>
      <c r="P6" s="70" t="s">
        <v>55</v>
      </c>
    </row>
    <row r="7" spans="1:16" s="56" customFormat="1" ht="30" customHeight="1" x14ac:dyDescent="0.2">
      <c r="A7" s="71"/>
      <c r="B7" s="71"/>
      <c r="C7" s="71"/>
      <c r="D7" s="71"/>
      <c r="E7" s="72"/>
      <c r="F7" s="72"/>
      <c r="G7" s="72"/>
      <c r="H7" s="72" t="s">
        <v>11</v>
      </c>
      <c r="I7" s="73" t="s">
        <v>65</v>
      </c>
      <c r="J7" s="74">
        <v>46500</v>
      </c>
      <c r="K7" s="74">
        <v>0</v>
      </c>
      <c r="L7" s="74">
        <f>SUM(J7:K7)</f>
        <v>46500</v>
      </c>
      <c r="M7" s="74">
        <f>L7*1.25</f>
        <v>58125</v>
      </c>
      <c r="N7" s="74">
        <f>L7*1.205</f>
        <v>56032.5</v>
      </c>
      <c r="O7" s="75"/>
      <c r="P7" s="76"/>
    </row>
    <row r="8" spans="1:16" s="56" customFormat="1" ht="30" customHeight="1" x14ac:dyDescent="0.2">
      <c r="A8" s="71"/>
      <c r="B8" s="71"/>
      <c r="C8" s="71"/>
      <c r="D8" s="71"/>
      <c r="E8" s="72"/>
      <c r="F8" s="72"/>
      <c r="G8" s="72"/>
      <c r="H8" s="72" t="s">
        <v>11</v>
      </c>
      <c r="I8" s="73" t="s">
        <v>199</v>
      </c>
      <c r="J8" s="74">
        <v>6600</v>
      </c>
      <c r="K8" s="74">
        <v>0</v>
      </c>
      <c r="L8" s="74">
        <f t="shared" ref="L8:L11" si="2">SUM(J8:K8)</f>
        <v>6600</v>
      </c>
      <c r="M8" s="74">
        <f>L8*1.25</f>
        <v>8250</v>
      </c>
      <c r="N8" s="74">
        <f>L8*1.205</f>
        <v>7953.0000000000009</v>
      </c>
      <c r="O8" s="75"/>
      <c r="P8" s="76"/>
    </row>
    <row r="9" spans="1:16" s="56" customFormat="1" ht="30" customHeight="1" x14ac:dyDescent="0.2">
      <c r="A9" s="77"/>
      <c r="B9" s="66" t="s">
        <v>49</v>
      </c>
      <c r="C9" s="66" t="s">
        <v>25</v>
      </c>
      <c r="D9" s="77"/>
      <c r="E9" s="66"/>
      <c r="F9" s="66"/>
      <c r="G9" s="66"/>
      <c r="H9" s="66" t="s">
        <v>11</v>
      </c>
      <c r="I9" s="67" t="s">
        <v>209</v>
      </c>
      <c r="J9" s="68">
        <v>6600</v>
      </c>
      <c r="K9" s="68">
        <v>0</v>
      </c>
      <c r="L9" s="68">
        <f t="shared" si="2"/>
        <v>6600</v>
      </c>
      <c r="M9" s="68">
        <f>L9*1.25</f>
        <v>8250</v>
      </c>
      <c r="N9" s="68">
        <f>L9*1.205</f>
        <v>7953.0000000000009</v>
      </c>
      <c r="O9" s="69" t="s">
        <v>10</v>
      </c>
      <c r="P9" s="70"/>
    </row>
    <row r="10" spans="1:16" s="56" customFormat="1" ht="30" customHeight="1" x14ac:dyDescent="0.2">
      <c r="A10" s="77"/>
      <c r="B10" s="77" t="s">
        <v>44</v>
      </c>
      <c r="C10" s="66" t="s">
        <v>25</v>
      </c>
      <c r="D10" s="77"/>
      <c r="E10" s="66"/>
      <c r="F10" s="66"/>
      <c r="G10" s="66"/>
      <c r="H10" s="66" t="s">
        <v>11</v>
      </c>
      <c r="I10" s="78" t="s">
        <v>82</v>
      </c>
      <c r="J10" s="68">
        <v>4000</v>
      </c>
      <c r="K10" s="68">
        <v>0</v>
      </c>
      <c r="L10" s="68">
        <f t="shared" si="2"/>
        <v>4000</v>
      </c>
      <c r="M10" s="68">
        <f>L10*1.25</f>
        <v>5000</v>
      </c>
      <c r="N10" s="68">
        <f>L10*1.205</f>
        <v>4820</v>
      </c>
      <c r="O10" s="69" t="s">
        <v>10</v>
      </c>
      <c r="P10" s="70"/>
    </row>
    <row r="11" spans="1:16" s="56" customFormat="1" ht="30" customHeight="1" x14ac:dyDescent="0.2">
      <c r="A11" s="77"/>
      <c r="B11" s="77" t="s">
        <v>45</v>
      </c>
      <c r="C11" s="66" t="s">
        <v>15</v>
      </c>
      <c r="D11" s="77" t="s">
        <v>10</v>
      </c>
      <c r="E11" s="66" t="s">
        <v>19</v>
      </c>
      <c r="F11" s="77" t="s">
        <v>87</v>
      </c>
      <c r="G11" s="66" t="s">
        <v>20</v>
      </c>
      <c r="H11" s="66" t="s">
        <v>11</v>
      </c>
      <c r="I11" s="67" t="s">
        <v>38</v>
      </c>
      <c r="J11" s="68">
        <v>112800</v>
      </c>
      <c r="K11" s="68">
        <v>0</v>
      </c>
      <c r="L11" s="68">
        <f t="shared" si="2"/>
        <v>112800</v>
      </c>
      <c r="M11" s="68">
        <f>L11*1.25</f>
        <v>141000</v>
      </c>
      <c r="N11" s="68">
        <f>L11*1.205</f>
        <v>135924</v>
      </c>
      <c r="O11" s="69" t="s">
        <v>10</v>
      </c>
      <c r="P11" s="79" t="s">
        <v>55</v>
      </c>
    </row>
    <row r="12" spans="1:16" s="56" customFormat="1" ht="30" customHeight="1" x14ac:dyDescent="0.2">
      <c r="A12" s="80"/>
      <c r="B12" s="81"/>
      <c r="C12" s="81"/>
      <c r="D12" s="81"/>
      <c r="E12" s="81"/>
      <c r="F12" s="81"/>
      <c r="G12" s="81"/>
      <c r="H12" s="81">
        <v>42212</v>
      </c>
      <c r="I12" s="82" t="s">
        <v>14</v>
      </c>
      <c r="J12" s="83">
        <f>SUM(J13:J14)</f>
        <v>31900</v>
      </c>
      <c r="K12" s="83">
        <v>0</v>
      </c>
      <c r="L12" s="83">
        <f t="shared" ref="L12" si="3">J12</f>
        <v>31900</v>
      </c>
      <c r="M12" s="83">
        <f>SUM(M13:M14)</f>
        <v>39875</v>
      </c>
      <c r="N12" s="83">
        <f t="shared" ref="N12" si="4">SUM(N13:N14)</f>
        <v>38439.5</v>
      </c>
      <c r="O12" s="84"/>
      <c r="P12" s="85"/>
    </row>
    <row r="13" spans="1:16" s="56" customFormat="1" ht="30" customHeight="1" x14ac:dyDescent="0.2">
      <c r="A13" s="72"/>
      <c r="B13" s="72" t="s">
        <v>17</v>
      </c>
      <c r="C13" s="72" t="s">
        <v>25</v>
      </c>
      <c r="D13" s="72"/>
      <c r="E13" s="72"/>
      <c r="F13" s="72"/>
      <c r="G13" s="72"/>
      <c r="H13" s="72" t="s">
        <v>11</v>
      </c>
      <c r="I13" s="73" t="s">
        <v>14</v>
      </c>
      <c r="J13" s="86">
        <v>23900</v>
      </c>
      <c r="K13" s="86">
        <v>0</v>
      </c>
      <c r="L13" s="86">
        <f t="shared" ref="L13:L14" si="5">SUM(J13:K13)</f>
        <v>23900</v>
      </c>
      <c r="M13" s="74">
        <f>L13*1.25</f>
        <v>29875</v>
      </c>
      <c r="N13" s="86">
        <f t="shared" ref="N13:N14" si="6">L13*1.205</f>
        <v>28799.5</v>
      </c>
      <c r="O13" s="75" t="s">
        <v>10</v>
      </c>
      <c r="P13" s="87"/>
    </row>
    <row r="14" spans="1:16" s="56" customFormat="1" ht="30" customHeight="1" x14ac:dyDescent="0.2">
      <c r="A14" s="72"/>
      <c r="B14" s="72" t="s">
        <v>17</v>
      </c>
      <c r="C14" s="72" t="s">
        <v>25</v>
      </c>
      <c r="D14" s="72"/>
      <c r="E14" s="72"/>
      <c r="F14" s="72"/>
      <c r="G14" s="72"/>
      <c r="H14" s="72" t="s">
        <v>11</v>
      </c>
      <c r="I14" s="73" t="s">
        <v>33</v>
      </c>
      <c r="J14" s="86">
        <v>8000</v>
      </c>
      <c r="K14" s="86">
        <v>0</v>
      </c>
      <c r="L14" s="86">
        <f t="shared" si="5"/>
        <v>8000</v>
      </c>
      <c r="M14" s="74">
        <f>L14*1.25</f>
        <v>10000</v>
      </c>
      <c r="N14" s="86">
        <f t="shared" si="6"/>
        <v>9640</v>
      </c>
      <c r="O14" s="75" t="s">
        <v>10</v>
      </c>
      <c r="P14" s="87"/>
    </row>
    <row r="15" spans="1:16" s="56" customFormat="1" ht="30" customHeight="1" x14ac:dyDescent="0.2">
      <c r="A15" s="80"/>
      <c r="B15" s="81"/>
      <c r="C15" s="81"/>
      <c r="D15" s="81"/>
      <c r="E15" s="81"/>
      <c r="F15" s="81"/>
      <c r="G15" s="81"/>
      <c r="H15" s="81">
        <v>422120</v>
      </c>
      <c r="I15" s="82" t="s">
        <v>215</v>
      </c>
      <c r="J15" s="83">
        <f>J16</f>
        <v>0</v>
      </c>
      <c r="K15" s="83">
        <f t="shared" ref="K15:N15" si="7">K16</f>
        <v>6000</v>
      </c>
      <c r="L15" s="83">
        <f t="shared" si="7"/>
        <v>6000</v>
      </c>
      <c r="M15" s="83">
        <f t="shared" si="7"/>
        <v>7500</v>
      </c>
      <c r="N15" s="83">
        <f t="shared" si="7"/>
        <v>7500</v>
      </c>
      <c r="O15" s="84"/>
      <c r="P15" s="85"/>
    </row>
    <row r="16" spans="1:16" s="56" customFormat="1" ht="30" customHeight="1" x14ac:dyDescent="0.2">
      <c r="A16" s="72"/>
      <c r="B16" s="72" t="s">
        <v>217</v>
      </c>
      <c r="C16" s="72" t="s">
        <v>25</v>
      </c>
      <c r="D16" s="72"/>
      <c r="E16" s="72"/>
      <c r="F16" s="72"/>
      <c r="G16" s="72"/>
      <c r="H16" s="72" t="s">
        <v>26</v>
      </c>
      <c r="I16" s="73" t="s">
        <v>216</v>
      </c>
      <c r="J16" s="86">
        <v>0</v>
      </c>
      <c r="K16" s="86">
        <v>6000</v>
      </c>
      <c r="L16" s="86">
        <f>SUM(J16:K16)</f>
        <v>6000</v>
      </c>
      <c r="M16" s="74">
        <f>L16*1.25</f>
        <v>7500</v>
      </c>
      <c r="N16" s="86">
        <f>L16*1.25</f>
        <v>7500</v>
      </c>
      <c r="O16" s="75" t="s">
        <v>10</v>
      </c>
      <c r="P16" s="87"/>
    </row>
    <row r="17" spans="1:16" s="56" customFormat="1" ht="30" customHeight="1" x14ac:dyDescent="0.2">
      <c r="A17" s="88"/>
      <c r="B17" s="81"/>
      <c r="C17" s="81"/>
      <c r="D17" s="81"/>
      <c r="E17" s="81"/>
      <c r="F17" s="81"/>
      <c r="G17" s="81"/>
      <c r="H17" s="81">
        <v>422190</v>
      </c>
      <c r="I17" s="82" t="s">
        <v>21</v>
      </c>
      <c r="J17" s="83">
        <f>SUM(J18)</f>
        <v>11900</v>
      </c>
      <c r="K17" s="83">
        <v>0</v>
      </c>
      <c r="L17" s="83">
        <f>J17</f>
        <v>11900</v>
      </c>
      <c r="M17" s="83">
        <f>SUM(M18)</f>
        <v>14875</v>
      </c>
      <c r="N17" s="83">
        <f t="shared" ref="N17" si="8">SUM(N18)</f>
        <v>14875</v>
      </c>
      <c r="O17" s="84"/>
      <c r="P17" s="85"/>
    </row>
    <row r="18" spans="1:16" s="56" customFormat="1" ht="30" customHeight="1" x14ac:dyDescent="0.2">
      <c r="A18" s="72"/>
      <c r="B18" s="72" t="s">
        <v>22</v>
      </c>
      <c r="C18" s="72" t="s">
        <v>25</v>
      </c>
      <c r="D18" s="72"/>
      <c r="E18" s="72"/>
      <c r="F18" s="72"/>
      <c r="G18" s="72"/>
      <c r="H18" s="72" t="s">
        <v>23</v>
      </c>
      <c r="I18" s="73" t="s">
        <v>63</v>
      </c>
      <c r="J18" s="86">
        <v>11900</v>
      </c>
      <c r="K18" s="86">
        <v>0</v>
      </c>
      <c r="L18" s="86">
        <f>SUM(J18:K18)</f>
        <v>11900</v>
      </c>
      <c r="M18" s="74">
        <f>L18*1.25</f>
        <v>14875</v>
      </c>
      <c r="N18" s="76">
        <f>L18*1.25</f>
        <v>14875</v>
      </c>
      <c r="O18" s="75" t="s">
        <v>10</v>
      </c>
      <c r="P18" s="87"/>
    </row>
    <row r="19" spans="1:16" s="56" customFormat="1" ht="30" customHeight="1" x14ac:dyDescent="0.2">
      <c r="A19" s="81"/>
      <c r="B19" s="80"/>
      <c r="C19" s="81"/>
      <c r="D19" s="81"/>
      <c r="E19" s="81"/>
      <c r="F19" s="81"/>
      <c r="G19" s="81"/>
      <c r="H19" s="81">
        <v>422411</v>
      </c>
      <c r="I19" s="82" t="s">
        <v>28</v>
      </c>
      <c r="J19" s="83">
        <f>J20</f>
        <v>21600</v>
      </c>
      <c r="K19" s="83">
        <v>0</v>
      </c>
      <c r="L19" s="83">
        <f>J19</f>
        <v>21600</v>
      </c>
      <c r="M19" s="83">
        <f>M20</f>
        <v>27000</v>
      </c>
      <c r="N19" s="83">
        <f t="shared" ref="N19:O19" si="9">N20</f>
        <v>27000</v>
      </c>
      <c r="O19" s="83" t="str">
        <f t="shared" si="9"/>
        <v>NE</v>
      </c>
      <c r="P19" s="85"/>
    </row>
    <row r="20" spans="1:16" s="56" customFormat="1" ht="30" customHeight="1" x14ac:dyDescent="0.2">
      <c r="A20" s="72"/>
      <c r="B20" s="72" t="s">
        <v>46</v>
      </c>
      <c r="C20" s="72" t="s">
        <v>25</v>
      </c>
      <c r="D20" s="72"/>
      <c r="E20" s="72"/>
      <c r="F20" s="72"/>
      <c r="G20" s="72"/>
      <c r="H20" s="72" t="s">
        <v>11</v>
      </c>
      <c r="I20" s="73" t="s">
        <v>42</v>
      </c>
      <c r="J20" s="86">
        <v>21600</v>
      </c>
      <c r="K20" s="86">
        <v>0</v>
      </c>
      <c r="L20" s="86">
        <f>SUM(J20:K20)</f>
        <v>21600</v>
      </c>
      <c r="M20" s="74">
        <f>L20*1.25</f>
        <v>27000</v>
      </c>
      <c r="N20" s="86">
        <f>L20*1.25</f>
        <v>27000</v>
      </c>
      <c r="O20" s="75" t="s">
        <v>10</v>
      </c>
      <c r="P20" s="87"/>
    </row>
    <row r="21" spans="1:16" s="56" customFormat="1" ht="30" customHeight="1" x14ac:dyDescent="0.2">
      <c r="A21" s="81"/>
      <c r="B21" s="80"/>
      <c r="C21" s="81"/>
      <c r="D21" s="81"/>
      <c r="E21" s="81"/>
      <c r="F21" s="81"/>
      <c r="G21" s="81"/>
      <c r="H21" s="81">
        <v>42239</v>
      </c>
      <c r="I21" s="82" t="s">
        <v>62</v>
      </c>
      <c r="J21" s="83">
        <f>SUM(J22:J22)</f>
        <v>7000</v>
      </c>
      <c r="K21" s="83">
        <v>0</v>
      </c>
      <c r="L21" s="83">
        <f>L22</f>
        <v>7000</v>
      </c>
      <c r="M21" s="83">
        <f>SUM(M22:M22)</f>
        <v>8750</v>
      </c>
      <c r="N21" s="83">
        <f t="shared" ref="N21" si="10">SUM(N22:N22)</f>
        <v>8435</v>
      </c>
      <c r="O21" s="84"/>
      <c r="P21" s="85"/>
    </row>
    <row r="22" spans="1:16" s="56" customFormat="1" ht="30" customHeight="1" x14ac:dyDescent="0.2">
      <c r="A22" s="72"/>
      <c r="B22" s="72" t="s">
        <v>78</v>
      </c>
      <c r="C22" s="72" t="s">
        <v>25</v>
      </c>
      <c r="D22" s="72"/>
      <c r="E22" s="72"/>
      <c r="F22" s="72"/>
      <c r="G22" s="72"/>
      <c r="H22" s="72" t="s">
        <v>11</v>
      </c>
      <c r="I22" s="73" t="s">
        <v>66</v>
      </c>
      <c r="J22" s="86">
        <v>7000</v>
      </c>
      <c r="K22" s="86">
        <v>0</v>
      </c>
      <c r="L22" s="86">
        <f>SUM(J22:K22)</f>
        <v>7000</v>
      </c>
      <c r="M22" s="74">
        <f>L22*1.25</f>
        <v>8750</v>
      </c>
      <c r="N22" s="86">
        <f>L22*1.205</f>
        <v>8435</v>
      </c>
      <c r="O22" s="75" t="s">
        <v>10</v>
      </c>
      <c r="P22" s="87"/>
    </row>
    <row r="23" spans="1:16" s="56" customFormat="1" ht="30" customHeight="1" x14ac:dyDescent="0.2">
      <c r="A23" s="81"/>
      <c r="B23" s="80"/>
      <c r="C23" s="81"/>
      <c r="D23" s="81"/>
      <c r="E23" s="81"/>
      <c r="F23" s="81"/>
      <c r="G23" s="81"/>
      <c r="H23" s="81">
        <v>42242</v>
      </c>
      <c r="I23" s="82" t="s">
        <v>27</v>
      </c>
      <c r="J23" s="83">
        <f>SUM(J24:J32)</f>
        <v>400800</v>
      </c>
      <c r="K23" s="83">
        <f t="shared" ref="K23:M23" si="11">SUM(K24:K32)</f>
        <v>220000</v>
      </c>
      <c r="L23" s="83">
        <f t="shared" si="11"/>
        <v>620800</v>
      </c>
      <c r="M23" s="83">
        <f t="shared" si="11"/>
        <v>776000</v>
      </c>
      <c r="N23" s="83">
        <f>SUM(N24:N32)</f>
        <v>668109</v>
      </c>
      <c r="O23" s="84"/>
      <c r="P23" s="85"/>
    </row>
    <row r="24" spans="1:16" s="56" customFormat="1" ht="30" customHeight="1" x14ac:dyDescent="0.2">
      <c r="A24" s="72"/>
      <c r="B24" s="89" t="s">
        <v>29</v>
      </c>
      <c r="C24" s="72" t="s">
        <v>15</v>
      </c>
      <c r="D24" s="72" t="s">
        <v>13</v>
      </c>
      <c r="E24" s="72" t="s">
        <v>19</v>
      </c>
      <c r="F24" s="71" t="s">
        <v>86</v>
      </c>
      <c r="G24" s="72" t="s">
        <v>31</v>
      </c>
      <c r="H24" s="72" t="s">
        <v>198</v>
      </c>
      <c r="I24" s="73" t="s">
        <v>71</v>
      </c>
      <c r="J24" s="86">
        <v>100900</v>
      </c>
      <c r="K24" s="86">
        <v>0</v>
      </c>
      <c r="L24" s="86">
        <f t="shared" ref="L24:L32" si="12">SUM(J24:K24)</f>
        <v>100900</v>
      </c>
      <c r="M24" s="74">
        <f t="shared" ref="M24:M28" si="13">L24*1.25</f>
        <v>126125</v>
      </c>
      <c r="N24" s="76">
        <f>L24</f>
        <v>100900</v>
      </c>
      <c r="O24" s="75" t="s">
        <v>10</v>
      </c>
      <c r="P24" s="87" t="s">
        <v>55</v>
      </c>
    </row>
    <row r="25" spans="1:16" s="56" customFormat="1" ht="30" customHeight="1" x14ac:dyDescent="0.2">
      <c r="A25" s="72"/>
      <c r="B25" s="72" t="s">
        <v>79</v>
      </c>
      <c r="C25" s="72" t="s">
        <v>15</v>
      </c>
      <c r="D25" s="72" t="s">
        <v>13</v>
      </c>
      <c r="E25" s="72" t="s">
        <v>19</v>
      </c>
      <c r="F25" s="71" t="s">
        <v>86</v>
      </c>
      <c r="G25" s="72" t="s">
        <v>31</v>
      </c>
      <c r="H25" s="72" t="s">
        <v>198</v>
      </c>
      <c r="I25" s="73" t="s">
        <v>70</v>
      </c>
      <c r="J25" s="86">
        <v>103500</v>
      </c>
      <c r="K25" s="86">
        <v>0</v>
      </c>
      <c r="L25" s="86">
        <f t="shared" si="12"/>
        <v>103500</v>
      </c>
      <c r="M25" s="74">
        <f t="shared" si="13"/>
        <v>129375</v>
      </c>
      <c r="N25" s="76">
        <f>L25</f>
        <v>103500</v>
      </c>
      <c r="O25" s="75" t="s">
        <v>10</v>
      </c>
      <c r="P25" s="87" t="s">
        <v>55</v>
      </c>
    </row>
    <row r="26" spans="1:16" s="56" customFormat="1" ht="30" customHeight="1" x14ac:dyDescent="0.2">
      <c r="A26" s="72"/>
      <c r="B26" s="89" t="s">
        <v>29</v>
      </c>
      <c r="C26" s="72" t="s">
        <v>15</v>
      </c>
      <c r="D26" s="72" t="s">
        <v>13</v>
      </c>
      <c r="E26" s="72" t="s">
        <v>19</v>
      </c>
      <c r="F26" s="71" t="s">
        <v>203</v>
      </c>
      <c r="G26" s="72" t="s">
        <v>31</v>
      </c>
      <c r="H26" s="72" t="s">
        <v>11</v>
      </c>
      <c r="I26" s="73" t="s">
        <v>30</v>
      </c>
      <c r="J26" s="86">
        <v>39800</v>
      </c>
      <c r="K26" s="86">
        <v>0</v>
      </c>
      <c r="L26" s="86">
        <f t="shared" si="12"/>
        <v>39800</v>
      </c>
      <c r="M26" s="74">
        <f t="shared" si="13"/>
        <v>49750</v>
      </c>
      <c r="N26" s="76">
        <f>L26*1.205</f>
        <v>47959</v>
      </c>
      <c r="O26" s="75" t="s">
        <v>10</v>
      </c>
      <c r="P26" s="87" t="s">
        <v>55</v>
      </c>
    </row>
    <row r="27" spans="1:16" s="56" customFormat="1" ht="36" x14ac:dyDescent="0.2">
      <c r="A27" s="72" t="s">
        <v>214</v>
      </c>
      <c r="B27" s="72" t="s">
        <v>34</v>
      </c>
      <c r="C27" s="72" t="s">
        <v>15</v>
      </c>
      <c r="D27" s="72" t="s">
        <v>10</v>
      </c>
      <c r="E27" s="72" t="s">
        <v>19</v>
      </c>
      <c r="F27" s="71" t="s">
        <v>86</v>
      </c>
      <c r="G27" s="72" t="s">
        <v>31</v>
      </c>
      <c r="H27" s="72" t="s">
        <v>26</v>
      </c>
      <c r="I27" s="73" t="s">
        <v>37</v>
      </c>
      <c r="J27" s="86">
        <v>88900</v>
      </c>
      <c r="K27" s="86">
        <v>0</v>
      </c>
      <c r="L27" s="86">
        <f t="shared" si="12"/>
        <v>88900</v>
      </c>
      <c r="M27" s="74">
        <f t="shared" si="13"/>
        <v>111125</v>
      </c>
      <c r="N27" s="76">
        <f>L27*1.25</f>
        <v>111125</v>
      </c>
      <c r="O27" s="75" t="s">
        <v>10</v>
      </c>
      <c r="P27" s="87" t="s">
        <v>55</v>
      </c>
    </row>
    <row r="28" spans="1:16" s="56" customFormat="1" ht="30" customHeight="1" x14ac:dyDescent="0.2">
      <c r="A28" s="72"/>
      <c r="B28" s="72" t="s">
        <v>76</v>
      </c>
      <c r="C28" s="72" t="s">
        <v>25</v>
      </c>
      <c r="D28" s="72"/>
      <c r="E28" s="72"/>
      <c r="F28" s="71"/>
      <c r="G28" s="72"/>
      <c r="H28" s="72" t="s">
        <v>26</v>
      </c>
      <c r="I28" s="73" t="s">
        <v>67</v>
      </c>
      <c r="J28" s="86">
        <v>13300</v>
      </c>
      <c r="K28" s="86">
        <v>0</v>
      </c>
      <c r="L28" s="86">
        <f t="shared" si="12"/>
        <v>13300</v>
      </c>
      <c r="M28" s="74">
        <f t="shared" si="13"/>
        <v>16625</v>
      </c>
      <c r="N28" s="76">
        <f t="shared" ref="N28" si="14">L28*1.25</f>
        <v>16625</v>
      </c>
      <c r="O28" s="75" t="s">
        <v>10</v>
      </c>
      <c r="P28" s="87"/>
    </row>
    <row r="29" spans="1:16" s="56" customFormat="1" ht="30" customHeight="1" x14ac:dyDescent="0.2">
      <c r="A29" s="72"/>
      <c r="B29" s="72" t="s">
        <v>75</v>
      </c>
      <c r="C29" s="72" t="s">
        <v>15</v>
      </c>
      <c r="D29" s="72" t="s">
        <v>10</v>
      </c>
      <c r="E29" s="72" t="s">
        <v>19</v>
      </c>
      <c r="F29" s="71" t="s">
        <v>86</v>
      </c>
      <c r="G29" s="72" t="s">
        <v>31</v>
      </c>
      <c r="H29" s="72" t="s">
        <v>26</v>
      </c>
      <c r="I29" s="73" t="s">
        <v>64</v>
      </c>
      <c r="J29" s="86">
        <v>34500</v>
      </c>
      <c r="K29" s="86">
        <v>0</v>
      </c>
      <c r="L29" s="86">
        <f t="shared" si="12"/>
        <v>34500</v>
      </c>
      <c r="M29" s="74">
        <f t="shared" ref="M29:M32" si="15">L29*1.25</f>
        <v>43125</v>
      </c>
      <c r="N29" s="76">
        <f t="shared" ref="N29:N30" si="16">L29*1.25</f>
        <v>43125</v>
      </c>
      <c r="O29" s="75" t="s">
        <v>10</v>
      </c>
      <c r="P29" s="87" t="s">
        <v>55</v>
      </c>
    </row>
    <row r="30" spans="1:16" s="56" customFormat="1" ht="30" customHeight="1" x14ac:dyDescent="0.2">
      <c r="A30" s="72"/>
      <c r="B30" s="72" t="s">
        <v>29</v>
      </c>
      <c r="C30" s="72" t="s">
        <v>25</v>
      </c>
      <c r="D30" s="72"/>
      <c r="E30" s="72"/>
      <c r="F30" s="71"/>
      <c r="G30" s="72"/>
      <c r="H30" s="72" t="s">
        <v>43</v>
      </c>
      <c r="I30" s="73" t="s">
        <v>93</v>
      </c>
      <c r="J30" s="86">
        <v>19900</v>
      </c>
      <c r="K30" s="86">
        <v>0</v>
      </c>
      <c r="L30" s="86">
        <f t="shared" si="12"/>
        <v>19900</v>
      </c>
      <c r="M30" s="74">
        <f t="shared" si="15"/>
        <v>24875</v>
      </c>
      <c r="N30" s="76">
        <f t="shared" si="16"/>
        <v>24875</v>
      </c>
      <c r="O30" s="75" t="s">
        <v>10</v>
      </c>
      <c r="P30" s="87"/>
    </row>
    <row r="31" spans="1:16" s="56" customFormat="1" ht="30" customHeight="1" x14ac:dyDescent="0.2">
      <c r="A31" s="72"/>
      <c r="B31" s="72" t="s">
        <v>29</v>
      </c>
      <c r="C31" s="72" t="s">
        <v>15</v>
      </c>
      <c r="D31" s="72" t="s">
        <v>13</v>
      </c>
      <c r="E31" s="72" t="s">
        <v>19</v>
      </c>
      <c r="F31" s="71" t="s">
        <v>205</v>
      </c>
      <c r="G31" s="72" t="s">
        <v>31</v>
      </c>
      <c r="H31" s="72" t="s">
        <v>221</v>
      </c>
      <c r="I31" s="73" t="s">
        <v>222</v>
      </c>
      <c r="J31" s="86">
        <v>0</v>
      </c>
      <c r="K31" s="86">
        <v>70000</v>
      </c>
      <c r="L31" s="86">
        <f t="shared" si="12"/>
        <v>70000</v>
      </c>
      <c r="M31" s="74">
        <f t="shared" si="15"/>
        <v>87500</v>
      </c>
      <c r="N31" s="76">
        <f>L31</f>
        <v>70000</v>
      </c>
      <c r="O31" s="75" t="s">
        <v>10</v>
      </c>
      <c r="P31" s="87" t="s">
        <v>55</v>
      </c>
    </row>
    <row r="32" spans="1:16" s="56" customFormat="1" ht="30" customHeight="1" x14ac:dyDescent="0.2">
      <c r="A32" s="72"/>
      <c r="B32" s="72" t="s">
        <v>79</v>
      </c>
      <c r="C32" s="72" t="s">
        <v>15</v>
      </c>
      <c r="D32" s="72" t="s">
        <v>13</v>
      </c>
      <c r="E32" s="72" t="s">
        <v>19</v>
      </c>
      <c r="F32" s="71" t="s">
        <v>205</v>
      </c>
      <c r="G32" s="72" t="s">
        <v>31</v>
      </c>
      <c r="H32" s="72" t="s">
        <v>221</v>
      </c>
      <c r="I32" s="73" t="s">
        <v>223</v>
      </c>
      <c r="J32" s="86">
        <v>0</v>
      </c>
      <c r="K32" s="86">
        <v>150000</v>
      </c>
      <c r="L32" s="86">
        <f t="shared" si="12"/>
        <v>150000</v>
      </c>
      <c r="M32" s="74">
        <f t="shared" si="15"/>
        <v>187500</v>
      </c>
      <c r="N32" s="76">
        <f>L32</f>
        <v>150000</v>
      </c>
      <c r="O32" s="75" t="s">
        <v>10</v>
      </c>
      <c r="P32" s="87" t="s">
        <v>55</v>
      </c>
    </row>
    <row r="33" spans="1:16" s="56" customFormat="1" ht="30" customHeight="1" x14ac:dyDescent="0.2">
      <c r="A33" s="81"/>
      <c r="B33" s="80"/>
      <c r="C33" s="81"/>
      <c r="D33" s="81"/>
      <c r="E33" s="81"/>
      <c r="F33" s="81"/>
      <c r="G33" s="81"/>
      <c r="H33" s="81">
        <v>42252</v>
      </c>
      <c r="I33" s="82" t="s">
        <v>59</v>
      </c>
      <c r="J33" s="83">
        <f>J34+J38+J39+J40</f>
        <v>461000</v>
      </c>
      <c r="K33" s="83">
        <f t="shared" ref="K33:N33" si="17">K34+K38+K39+K40</f>
        <v>0</v>
      </c>
      <c r="L33" s="83">
        <f t="shared" si="17"/>
        <v>461000</v>
      </c>
      <c r="M33" s="83">
        <f t="shared" si="17"/>
        <v>576250</v>
      </c>
      <c r="N33" s="83">
        <f t="shared" si="17"/>
        <v>461000</v>
      </c>
      <c r="O33" s="84"/>
      <c r="P33" s="85"/>
    </row>
    <row r="34" spans="1:16" s="138" customFormat="1" ht="30" customHeight="1" x14ac:dyDescent="0.2">
      <c r="A34" s="66" t="s">
        <v>213</v>
      </c>
      <c r="B34" s="139" t="s">
        <v>73</v>
      </c>
      <c r="C34" s="66" t="s">
        <v>15</v>
      </c>
      <c r="D34" s="66" t="s">
        <v>13</v>
      </c>
      <c r="E34" s="66" t="s">
        <v>19</v>
      </c>
      <c r="F34" s="66" t="s">
        <v>86</v>
      </c>
      <c r="G34" s="66" t="s">
        <v>31</v>
      </c>
      <c r="H34" s="66" t="s">
        <v>43</v>
      </c>
      <c r="I34" s="67" t="s">
        <v>212</v>
      </c>
      <c r="J34" s="131">
        <f>SUM(J35:J37)</f>
        <v>292000</v>
      </c>
      <c r="K34" s="131">
        <f t="shared" ref="K34:N34" si="18">SUM(K35:K37)</f>
        <v>0</v>
      </c>
      <c r="L34" s="131">
        <f t="shared" si="18"/>
        <v>292000</v>
      </c>
      <c r="M34" s="131">
        <f t="shared" si="18"/>
        <v>365000</v>
      </c>
      <c r="N34" s="131">
        <f t="shared" si="18"/>
        <v>292000</v>
      </c>
      <c r="O34" s="69" t="s">
        <v>10</v>
      </c>
      <c r="P34" s="70" t="s">
        <v>55</v>
      </c>
    </row>
    <row r="35" spans="1:16" s="56" customFormat="1" ht="30" customHeight="1" x14ac:dyDescent="0.2">
      <c r="A35" s="72"/>
      <c r="B35" s="72" t="s">
        <v>73</v>
      </c>
      <c r="C35" s="72"/>
      <c r="D35" s="72"/>
      <c r="E35" s="72"/>
      <c r="F35" s="71"/>
      <c r="G35" s="72"/>
      <c r="H35" s="72"/>
      <c r="I35" s="73" t="s">
        <v>41</v>
      </c>
      <c r="J35" s="86">
        <v>106200</v>
      </c>
      <c r="K35" s="86">
        <v>0</v>
      </c>
      <c r="L35" s="86">
        <f>SUM(J35:K35)</f>
        <v>106200</v>
      </c>
      <c r="M35" s="86">
        <f t="shared" ref="M35:M40" si="19">L35*1.25</f>
        <v>132750</v>
      </c>
      <c r="N35" s="76">
        <f>L35</f>
        <v>106200</v>
      </c>
      <c r="O35" s="75"/>
      <c r="P35" s="87"/>
    </row>
    <row r="36" spans="1:16" s="56" customFormat="1" ht="30" customHeight="1" x14ac:dyDescent="0.2">
      <c r="A36" s="72"/>
      <c r="B36" s="72" t="s">
        <v>73</v>
      </c>
      <c r="C36" s="72"/>
      <c r="D36" s="72"/>
      <c r="E36" s="72"/>
      <c r="F36" s="71"/>
      <c r="G36" s="72"/>
      <c r="H36" s="72"/>
      <c r="I36" s="73" t="s">
        <v>61</v>
      </c>
      <c r="J36" s="86">
        <v>132700</v>
      </c>
      <c r="K36" s="86">
        <v>0</v>
      </c>
      <c r="L36" s="86">
        <f t="shared" ref="L36:L37" si="20">SUM(J36:K36)</f>
        <v>132700</v>
      </c>
      <c r="M36" s="86">
        <f t="shared" si="19"/>
        <v>165875</v>
      </c>
      <c r="N36" s="76">
        <f t="shared" ref="N36:N37" si="21">L36</f>
        <v>132700</v>
      </c>
      <c r="O36" s="75"/>
      <c r="P36" s="87"/>
    </row>
    <row r="37" spans="1:16" s="56" customFormat="1" ht="30" customHeight="1" x14ac:dyDescent="0.2">
      <c r="A37" s="72"/>
      <c r="B37" s="72" t="s">
        <v>77</v>
      </c>
      <c r="C37" s="72"/>
      <c r="D37" s="72"/>
      <c r="E37" s="72"/>
      <c r="F37" s="71"/>
      <c r="G37" s="72"/>
      <c r="H37" s="72"/>
      <c r="I37" s="73" t="s">
        <v>60</v>
      </c>
      <c r="J37" s="86">
        <v>53100</v>
      </c>
      <c r="K37" s="86">
        <v>0</v>
      </c>
      <c r="L37" s="86">
        <f t="shared" si="20"/>
        <v>53100</v>
      </c>
      <c r="M37" s="86">
        <f t="shared" si="19"/>
        <v>66375</v>
      </c>
      <c r="N37" s="76">
        <f t="shared" si="21"/>
        <v>53100</v>
      </c>
      <c r="O37" s="75"/>
      <c r="P37" s="87"/>
    </row>
    <row r="38" spans="1:16" s="56" customFormat="1" ht="30" customHeight="1" x14ac:dyDescent="0.2">
      <c r="A38" s="140"/>
      <c r="B38" s="140" t="s">
        <v>74</v>
      </c>
      <c r="C38" s="140" t="s">
        <v>15</v>
      </c>
      <c r="D38" s="140" t="s">
        <v>13</v>
      </c>
      <c r="E38" s="140" t="s">
        <v>19</v>
      </c>
      <c r="F38" s="141" t="s">
        <v>86</v>
      </c>
      <c r="G38" s="140" t="s">
        <v>31</v>
      </c>
      <c r="H38" s="140" t="s">
        <v>198</v>
      </c>
      <c r="I38" s="142" t="s">
        <v>72</v>
      </c>
      <c r="J38" s="143">
        <v>27300</v>
      </c>
      <c r="K38" s="143">
        <v>0</v>
      </c>
      <c r="L38" s="143">
        <f>SUM(J38:K38)</f>
        <v>27300</v>
      </c>
      <c r="M38" s="144">
        <f t="shared" si="19"/>
        <v>34125</v>
      </c>
      <c r="N38" s="147">
        <v>27300</v>
      </c>
      <c r="O38" s="145" t="s">
        <v>10</v>
      </c>
      <c r="P38" s="146" t="s">
        <v>55</v>
      </c>
    </row>
    <row r="39" spans="1:16" s="56" customFormat="1" ht="30" customHeight="1" x14ac:dyDescent="0.2">
      <c r="A39" s="140"/>
      <c r="B39" s="140" t="s">
        <v>74</v>
      </c>
      <c r="C39" s="140" t="s">
        <v>15</v>
      </c>
      <c r="D39" s="140" t="s">
        <v>13</v>
      </c>
      <c r="E39" s="140" t="s">
        <v>19</v>
      </c>
      <c r="F39" s="141" t="s">
        <v>204</v>
      </c>
      <c r="G39" s="140" t="s">
        <v>31</v>
      </c>
      <c r="H39" s="140" t="s">
        <v>198</v>
      </c>
      <c r="I39" s="142" t="s">
        <v>83</v>
      </c>
      <c r="J39" s="143">
        <v>80600</v>
      </c>
      <c r="K39" s="143">
        <v>0</v>
      </c>
      <c r="L39" s="143">
        <f t="shared" ref="L39:L40" si="22">SUM(J39:K39)</f>
        <v>80600</v>
      </c>
      <c r="M39" s="144">
        <f t="shared" si="19"/>
        <v>100750</v>
      </c>
      <c r="N39" s="147">
        <v>80600</v>
      </c>
      <c r="O39" s="145" t="s">
        <v>10</v>
      </c>
      <c r="P39" s="146" t="s">
        <v>55</v>
      </c>
    </row>
    <row r="40" spans="1:16" s="56" customFormat="1" ht="30" customHeight="1" x14ac:dyDescent="0.2">
      <c r="A40" s="140"/>
      <c r="B40" s="140" t="s">
        <v>77</v>
      </c>
      <c r="C40" s="140" t="s">
        <v>15</v>
      </c>
      <c r="D40" s="140" t="s">
        <v>10</v>
      </c>
      <c r="E40" s="140" t="s">
        <v>19</v>
      </c>
      <c r="F40" s="141" t="s">
        <v>205</v>
      </c>
      <c r="G40" s="140" t="s">
        <v>31</v>
      </c>
      <c r="H40" s="140" t="s">
        <v>43</v>
      </c>
      <c r="I40" s="142" t="s">
        <v>68</v>
      </c>
      <c r="J40" s="143">
        <v>61100</v>
      </c>
      <c r="K40" s="143">
        <v>0</v>
      </c>
      <c r="L40" s="143">
        <f t="shared" si="22"/>
        <v>61100</v>
      </c>
      <c r="M40" s="144">
        <f t="shared" si="19"/>
        <v>76375</v>
      </c>
      <c r="N40" s="147">
        <v>61100</v>
      </c>
      <c r="O40" s="145" t="s">
        <v>10</v>
      </c>
      <c r="P40" s="146" t="s">
        <v>55</v>
      </c>
    </row>
    <row r="41" spans="1:16" s="56" customFormat="1" ht="30" customHeight="1" x14ac:dyDescent="0.2">
      <c r="A41" s="88"/>
      <c r="B41" s="90"/>
      <c r="C41" s="81"/>
      <c r="D41" s="81"/>
      <c r="E41" s="81"/>
      <c r="F41" s="81"/>
      <c r="G41" s="81"/>
      <c r="H41" s="91">
        <v>42273</v>
      </c>
      <c r="I41" s="92" t="s">
        <v>36</v>
      </c>
      <c r="J41" s="93">
        <f>SUM(J42:J43)</f>
        <v>10600</v>
      </c>
      <c r="K41" s="93">
        <v>0</v>
      </c>
      <c r="L41" s="93">
        <f>SUM(L42:L43)</f>
        <v>10600</v>
      </c>
      <c r="M41" s="93">
        <f t="shared" ref="M41:N41" si="23">SUM(M42:M43)</f>
        <v>13250</v>
      </c>
      <c r="N41" s="93">
        <f t="shared" si="23"/>
        <v>11420</v>
      </c>
      <c r="O41" s="94"/>
      <c r="P41" s="1"/>
    </row>
    <row r="42" spans="1:16" s="56" customFormat="1" ht="30" customHeight="1" x14ac:dyDescent="0.2">
      <c r="A42" s="72"/>
      <c r="B42" s="89" t="s">
        <v>47</v>
      </c>
      <c r="C42" s="72" t="s">
        <v>25</v>
      </c>
      <c r="D42" s="72"/>
      <c r="E42" s="72"/>
      <c r="F42" s="71"/>
      <c r="G42" s="72"/>
      <c r="H42" s="95" t="s">
        <v>11</v>
      </c>
      <c r="I42" s="96" t="s">
        <v>39</v>
      </c>
      <c r="J42" s="97">
        <v>4000</v>
      </c>
      <c r="K42" s="97">
        <v>0</v>
      </c>
      <c r="L42" s="97">
        <f>SUM(J42:K42)</f>
        <v>4000</v>
      </c>
      <c r="M42" s="74">
        <f t="shared" ref="M42:M43" si="24">L42*1.25</f>
        <v>5000</v>
      </c>
      <c r="N42" s="97">
        <f>L42*1.205</f>
        <v>4820</v>
      </c>
      <c r="O42" s="98" t="s">
        <v>10</v>
      </c>
      <c r="P42" s="87"/>
    </row>
    <row r="43" spans="1:16" s="56" customFormat="1" ht="30" customHeight="1" x14ac:dyDescent="0.2">
      <c r="A43" s="72"/>
      <c r="B43" s="89" t="s">
        <v>80</v>
      </c>
      <c r="C43" s="72" t="s">
        <v>25</v>
      </c>
      <c r="D43" s="72"/>
      <c r="E43" s="72"/>
      <c r="F43" s="71"/>
      <c r="G43" s="72"/>
      <c r="H43" s="95" t="s">
        <v>43</v>
      </c>
      <c r="I43" s="96" t="s">
        <v>54</v>
      </c>
      <c r="J43" s="97">
        <v>6600</v>
      </c>
      <c r="K43" s="97">
        <v>0</v>
      </c>
      <c r="L43" s="97">
        <f>SUM(J43:K43)</f>
        <v>6600</v>
      </c>
      <c r="M43" s="74">
        <f t="shared" si="24"/>
        <v>8250</v>
      </c>
      <c r="N43" s="97">
        <f>L43</f>
        <v>6600</v>
      </c>
      <c r="O43" s="98" t="s">
        <v>10</v>
      </c>
      <c r="P43" s="87"/>
    </row>
    <row r="44" spans="1:16" s="56" customFormat="1" ht="30" customHeight="1" x14ac:dyDescent="0.2">
      <c r="A44" s="81"/>
      <c r="B44" s="80"/>
      <c r="C44" s="81"/>
      <c r="D44" s="81"/>
      <c r="E44" s="81"/>
      <c r="F44" s="81"/>
      <c r="G44" s="88"/>
      <c r="H44" s="81">
        <v>42621</v>
      </c>
      <c r="I44" s="82" t="s">
        <v>16</v>
      </c>
      <c r="J44" s="83">
        <f t="shared" ref="J44:N44" si="25">SUM(J46:J47)</f>
        <v>27900</v>
      </c>
      <c r="K44" s="83">
        <v>0</v>
      </c>
      <c r="L44" s="83">
        <f>L45</f>
        <v>27900</v>
      </c>
      <c r="M44" s="83">
        <f t="shared" si="25"/>
        <v>34875</v>
      </c>
      <c r="N44" s="83">
        <f t="shared" si="25"/>
        <v>33619.5</v>
      </c>
      <c r="O44" s="84"/>
      <c r="P44" s="85"/>
    </row>
    <row r="45" spans="1:16" s="105" customFormat="1" ht="30" customHeight="1" x14ac:dyDescent="0.2">
      <c r="A45" s="99"/>
      <c r="B45" s="100" t="s">
        <v>81</v>
      </c>
      <c r="C45" s="99" t="s">
        <v>15</v>
      </c>
      <c r="D45" s="99" t="s">
        <v>13</v>
      </c>
      <c r="E45" s="99" t="s">
        <v>19</v>
      </c>
      <c r="F45" s="99" t="s">
        <v>206</v>
      </c>
      <c r="G45" s="99" t="s">
        <v>207</v>
      </c>
      <c r="H45" s="99"/>
      <c r="I45" s="101" t="s">
        <v>85</v>
      </c>
      <c r="J45" s="102">
        <f>SUM(J46:J47)</f>
        <v>27900</v>
      </c>
      <c r="K45" s="102">
        <v>0</v>
      </c>
      <c r="L45" s="102">
        <f>J45</f>
        <v>27900</v>
      </c>
      <c r="M45" s="102">
        <f t="shared" ref="M45:N45" si="26">SUM(M46:M47)</f>
        <v>34875</v>
      </c>
      <c r="N45" s="102">
        <f t="shared" si="26"/>
        <v>33619.5</v>
      </c>
      <c r="O45" s="103" t="s">
        <v>10</v>
      </c>
      <c r="P45" s="104" t="s">
        <v>55</v>
      </c>
    </row>
    <row r="46" spans="1:16" s="56" customFormat="1" ht="30" customHeight="1" x14ac:dyDescent="0.2">
      <c r="A46" s="72"/>
      <c r="B46" s="72"/>
      <c r="C46" s="72"/>
      <c r="D46" s="72"/>
      <c r="E46" s="72"/>
      <c r="F46" s="72"/>
      <c r="G46" s="72"/>
      <c r="H46" s="72" t="s">
        <v>11</v>
      </c>
      <c r="I46" s="87" t="s">
        <v>51</v>
      </c>
      <c r="J46" s="86">
        <v>14600</v>
      </c>
      <c r="K46" s="86">
        <v>0</v>
      </c>
      <c r="L46" s="86">
        <f>J46</f>
        <v>14600</v>
      </c>
      <c r="M46" s="74">
        <f t="shared" ref="M46:M47" si="27">L46*1.25</f>
        <v>18250</v>
      </c>
      <c r="N46" s="86">
        <f>L46*1.205</f>
        <v>17593</v>
      </c>
      <c r="O46" s="75"/>
      <c r="P46" s="87"/>
    </row>
    <row r="47" spans="1:16" s="56" customFormat="1" ht="30" customHeight="1" x14ac:dyDescent="0.2">
      <c r="A47" s="72"/>
      <c r="B47" s="72"/>
      <c r="C47" s="72"/>
      <c r="D47" s="72"/>
      <c r="E47" s="72"/>
      <c r="F47" s="72"/>
      <c r="G47" s="72"/>
      <c r="H47" s="72" t="s">
        <v>11</v>
      </c>
      <c r="I47" s="87" t="s">
        <v>52</v>
      </c>
      <c r="J47" s="86">
        <v>13300</v>
      </c>
      <c r="K47" s="86">
        <v>0</v>
      </c>
      <c r="L47" s="86">
        <f>J47</f>
        <v>13300</v>
      </c>
      <c r="M47" s="74">
        <f t="shared" si="27"/>
        <v>16625</v>
      </c>
      <c r="N47" s="86">
        <f>J47*1.205</f>
        <v>16026.500000000002</v>
      </c>
      <c r="O47" s="75"/>
      <c r="P47" s="87"/>
    </row>
    <row r="48" spans="1:16" s="56" customFormat="1" ht="30" customHeight="1" x14ac:dyDescent="0.2">
      <c r="A48" s="82"/>
      <c r="B48" s="81"/>
      <c r="C48" s="81"/>
      <c r="D48" s="81"/>
      <c r="E48" s="81"/>
      <c r="F48" s="81"/>
      <c r="G48" s="88"/>
      <c r="H48" s="81">
        <v>4231</v>
      </c>
      <c r="I48" s="82" t="s">
        <v>24</v>
      </c>
      <c r="J48" s="83">
        <f>J49</f>
        <v>212400</v>
      </c>
      <c r="K48" s="83">
        <f>L48-J48</f>
        <v>669600</v>
      </c>
      <c r="L48" s="83">
        <v>882000</v>
      </c>
      <c r="M48" s="83">
        <f>SUM(M49)</f>
        <v>1102500</v>
      </c>
      <c r="N48" s="83">
        <f t="shared" ref="N48" si="28">N49</f>
        <v>220500</v>
      </c>
      <c r="O48" s="84"/>
      <c r="P48" s="85"/>
    </row>
    <row r="49" spans="1:16" s="56" customFormat="1" ht="30" customHeight="1" x14ac:dyDescent="0.2">
      <c r="A49" s="72" t="s">
        <v>219</v>
      </c>
      <c r="B49" s="72" t="s">
        <v>92</v>
      </c>
      <c r="C49" s="72" t="s">
        <v>15</v>
      </c>
      <c r="D49" s="72" t="s">
        <v>10</v>
      </c>
      <c r="E49" s="72" t="s">
        <v>19</v>
      </c>
      <c r="F49" s="71" t="s">
        <v>208</v>
      </c>
      <c r="G49" s="72" t="s">
        <v>207</v>
      </c>
      <c r="H49" s="72" t="s">
        <v>11</v>
      </c>
      <c r="I49" s="87" t="s">
        <v>218</v>
      </c>
      <c r="J49" s="86">
        <v>212400</v>
      </c>
      <c r="K49" s="86">
        <f>L49-J49</f>
        <v>669600</v>
      </c>
      <c r="L49" s="86">
        <v>882000</v>
      </c>
      <c r="M49" s="86">
        <f>L49*1.25</f>
        <v>1102500</v>
      </c>
      <c r="N49" s="86">
        <f>L49*1.25/5</f>
        <v>220500</v>
      </c>
      <c r="O49" s="75" t="s">
        <v>10</v>
      </c>
      <c r="P49" s="87" t="s">
        <v>55</v>
      </c>
    </row>
    <row r="50" spans="1:16" s="56" customFormat="1" ht="30" customHeight="1" x14ac:dyDescent="0.2">
      <c r="A50" s="81"/>
      <c r="B50" s="81"/>
      <c r="C50" s="81"/>
      <c r="D50" s="81"/>
      <c r="E50" s="81"/>
      <c r="F50" s="106"/>
      <c r="G50" s="81"/>
      <c r="H50" s="107">
        <v>45111</v>
      </c>
      <c r="I50" s="82" t="s">
        <v>40</v>
      </c>
      <c r="J50" s="83">
        <f>SUM(J51:J53)</f>
        <v>242900</v>
      </c>
      <c r="K50" s="83">
        <f t="shared" ref="K50:N50" si="29">SUM(K51:K53)</f>
        <v>306200</v>
      </c>
      <c r="L50" s="83">
        <f t="shared" si="29"/>
        <v>549100</v>
      </c>
      <c r="M50" s="83">
        <f t="shared" si="29"/>
        <v>686375</v>
      </c>
      <c r="N50" s="83">
        <f t="shared" si="29"/>
        <v>679625</v>
      </c>
      <c r="O50" s="88"/>
      <c r="P50" s="108"/>
    </row>
    <row r="51" spans="1:16" s="56" customFormat="1" ht="30" customHeight="1" x14ac:dyDescent="0.2">
      <c r="A51" s="72"/>
      <c r="B51" s="72" t="s">
        <v>48</v>
      </c>
      <c r="C51" s="72" t="s">
        <v>15</v>
      </c>
      <c r="D51" s="72" t="s">
        <v>10</v>
      </c>
      <c r="E51" s="72" t="s">
        <v>19</v>
      </c>
      <c r="F51" s="71" t="s">
        <v>203</v>
      </c>
      <c r="G51" s="72" t="s">
        <v>207</v>
      </c>
      <c r="H51" s="72" t="s">
        <v>11</v>
      </c>
      <c r="I51" s="87" t="s">
        <v>89</v>
      </c>
      <c r="J51" s="86">
        <v>39800</v>
      </c>
      <c r="K51" s="86">
        <v>60200</v>
      </c>
      <c r="L51" s="86">
        <f>J51+K51</f>
        <v>100000</v>
      </c>
      <c r="M51" s="74">
        <f t="shared" ref="M51:M53" si="30">L51*1.25</f>
        <v>125000</v>
      </c>
      <c r="N51" s="86">
        <f>L51*1.205</f>
        <v>120500</v>
      </c>
      <c r="O51" s="75" t="s">
        <v>10</v>
      </c>
      <c r="P51" s="87" t="s">
        <v>55</v>
      </c>
    </row>
    <row r="52" spans="1:16" s="56" customFormat="1" ht="30" customHeight="1" x14ac:dyDescent="0.2">
      <c r="A52" s="72"/>
      <c r="B52" s="72" t="s">
        <v>48</v>
      </c>
      <c r="C52" s="72" t="s">
        <v>15</v>
      </c>
      <c r="D52" s="72" t="s">
        <v>10</v>
      </c>
      <c r="E52" s="72" t="s">
        <v>19</v>
      </c>
      <c r="F52" s="71" t="s">
        <v>203</v>
      </c>
      <c r="G52" s="72" t="s">
        <v>207</v>
      </c>
      <c r="H52" s="72" t="s">
        <v>26</v>
      </c>
      <c r="I52" s="87" t="s">
        <v>94</v>
      </c>
      <c r="J52" s="86">
        <v>199100</v>
      </c>
      <c r="K52" s="86">
        <v>200000</v>
      </c>
      <c r="L52" s="86">
        <f t="shared" ref="L52:L53" si="31">J52+K52</f>
        <v>399100</v>
      </c>
      <c r="M52" s="74">
        <f t="shared" si="30"/>
        <v>498875</v>
      </c>
      <c r="N52" s="86">
        <f>L52*1.25</f>
        <v>498875</v>
      </c>
      <c r="O52" s="75" t="s">
        <v>10</v>
      </c>
      <c r="P52" s="87" t="s">
        <v>55</v>
      </c>
    </row>
    <row r="53" spans="1:16" s="56" customFormat="1" ht="30" customHeight="1" x14ac:dyDescent="0.2">
      <c r="A53" s="72"/>
      <c r="B53" s="72" t="s">
        <v>84</v>
      </c>
      <c r="C53" s="72" t="s">
        <v>25</v>
      </c>
      <c r="D53" s="72"/>
      <c r="E53" s="72"/>
      <c r="F53" s="71"/>
      <c r="G53" s="72"/>
      <c r="H53" s="72" t="s">
        <v>11</v>
      </c>
      <c r="I53" s="73" t="s">
        <v>53</v>
      </c>
      <c r="J53" s="86">
        <v>4000</v>
      </c>
      <c r="K53" s="86">
        <v>46000</v>
      </c>
      <c r="L53" s="86">
        <f t="shared" si="31"/>
        <v>50000</v>
      </c>
      <c r="M53" s="74">
        <f t="shared" si="30"/>
        <v>62500</v>
      </c>
      <c r="N53" s="86">
        <f>L53*1.205</f>
        <v>60250</v>
      </c>
      <c r="O53" s="75" t="s">
        <v>10</v>
      </c>
      <c r="P53" s="87"/>
    </row>
    <row r="54" spans="1:16" s="56" customFormat="1" ht="36" x14ac:dyDescent="0.2">
      <c r="A54" s="81"/>
      <c r="B54" s="81"/>
      <c r="C54" s="81"/>
      <c r="D54" s="81"/>
      <c r="E54" s="81"/>
      <c r="F54" s="81"/>
      <c r="G54" s="81"/>
      <c r="H54" s="107">
        <v>45111</v>
      </c>
      <c r="I54" s="82" t="s">
        <v>90</v>
      </c>
      <c r="J54" s="83">
        <f>J55</f>
        <v>663600</v>
      </c>
      <c r="K54" s="83">
        <f t="shared" ref="K54:N54" si="32">K55</f>
        <v>41900</v>
      </c>
      <c r="L54" s="83">
        <f t="shared" si="32"/>
        <v>705500</v>
      </c>
      <c r="M54" s="83">
        <f t="shared" si="32"/>
        <v>881875</v>
      </c>
      <c r="N54" s="83">
        <f t="shared" si="32"/>
        <v>881875</v>
      </c>
      <c r="O54" s="84"/>
      <c r="P54" s="85"/>
    </row>
    <row r="55" spans="1:16" s="56" customFormat="1" ht="30" customHeight="1" thickBot="1" x14ac:dyDescent="0.25">
      <c r="A55" s="109"/>
      <c r="B55" s="109" t="s">
        <v>48</v>
      </c>
      <c r="C55" s="109" t="s">
        <v>15</v>
      </c>
      <c r="D55" s="109" t="s">
        <v>10</v>
      </c>
      <c r="E55" s="72" t="s">
        <v>19</v>
      </c>
      <c r="F55" s="137" t="s">
        <v>203</v>
      </c>
      <c r="G55" s="109" t="s">
        <v>207</v>
      </c>
      <c r="H55" s="109" t="s">
        <v>11</v>
      </c>
      <c r="I55" s="110" t="s">
        <v>91</v>
      </c>
      <c r="J55" s="111">
        <v>663600</v>
      </c>
      <c r="K55" s="111">
        <v>41900</v>
      </c>
      <c r="L55" s="111">
        <f>J55+K55</f>
        <v>705500</v>
      </c>
      <c r="M55" s="112">
        <f>L55*1.25</f>
        <v>881875</v>
      </c>
      <c r="N55" s="111">
        <f>L55*1.25</f>
        <v>881875</v>
      </c>
      <c r="O55" s="113" t="s">
        <v>10</v>
      </c>
      <c r="P55" s="110" t="s">
        <v>55</v>
      </c>
    </row>
    <row r="56" spans="1:16" ht="30" customHeight="1" thickTop="1" thickBot="1" x14ac:dyDescent="0.25">
      <c r="A56" s="114"/>
      <c r="B56" s="115"/>
      <c r="C56" s="116"/>
      <c r="D56" s="116"/>
      <c r="E56" s="117"/>
      <c r="F56" s="116"/>
      <c r="G56" s="115"/>
      <c r="H56" s="117"/>
      <c r="I56" s="118" t="s">
        <v>0</v>
      </c>
      <c r="J56" s="119">
        <f>SUM(J50,J48,J44,J41,J33,J23,J21,J19,J17,J12,J5,J54,J15)</f>
        <v>2268100</v>
      </c>
      <c r="K56" s="119">
        <f>SUM(K50,K48,K44,K41,K33,K23,K21,K19,K17,K12,K5,K54,K15)</f>
        <v>1243700</v>
      </c>
      <c r="L56" s="119">
        <f>SUM(L50,L48,L44,L41,L33,L23,L21,L19,L17,L12,L5,L54,L15)</f>
        <v>3511800</v>
      </c>
      <c r="M56" s="119">
        <f>SUM(M50,M48,M44,M41,M33,M23,M21,M19,M17,M12,M5,M54,M15)</f>
        <v>4389750</v>
      </c>
      <c r="N56" s="119">
        <f>SUM(N50,N48,N44,N41,N33,N23,N21,N19,N17,N12,N5,N54,N15)</f>
        <v>3265080.5</v>
      </c>
      <c r="O56" s="120"/>
      <c r="P56" s="119"/>
    </row>
    <row r="57" spans="1:16" ht="12.75" thickTop="1" x14ac:dyDescent="0.2"/>
    <row r="60" spans="1:16" x14ac:dyDescent="0.2">
      <c r="N60" s="57"/>
      <c r="O60" s="57"/>
    </row>
  </sheetData>
  <mergeCells count="1">
    <mergeCell ref="B2:P2"/>
  </mergeCells>
  <pageMargins left="0.70866141732283472" right="0.70866141732283472" top="0.55118110236220474" bottom="0.35433070866141736" header="0.11811023622047245" footer="0.11811023622047245"/>
  <pageSetup paperSize="9" scale="50" fitToHeight="0" orientation="landscape" r:id="rId1"/>
  <headerFooter>
    <oddHeader xml:space="preserve">&amp;L&amp;"-,Uobičajeno"Upravno vijeće
25.05.2023&amp;C&amp;"-,Uobičajeno"Plan nabave dugotrajne nefinancijske imovine za 2023. godinu - I. Rebalans&amp;R&amp;"Calibri,Uobičajeno"30. sjednica
Točka 6. dnevnog reda
</oddHeader>
    <oddFooter>&amp;L&amp;"-,Uobičajeno"&amp;11Nastavni zavod za javno zdravstvo "Dr. Andrija Štampar"&amp;C&amp;A&amp;R&amp;"-,Uobičajeno"&amp;P/&amp;N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39997558519241921"/>
    <pageSetUpPr fitToPage="1"/>
  </sheetPr>
  <dimension ref="A2:Q28"/>
  <sheetViews>
    <sheetView topLeftCell="A14" workbookViewId="0">
      <selection activeCell="I37" sqref="I37"/>
    </sheetView>
  </sheetViews>
  <sheetFormatPr defaultColWidth="9.140625" defaultRowHeight="12" x14ac:dyDescent="0.2"/>
  <cols>
    <col min="1" max="1" width="17.85546875" style="55" customWidth="1"/>
    <col min="2" max="3" width="13.28515625" style="56" customWidth="1"/>
    <col min="4" max="7" width="13.28515625" style="55" customWidth="1"/>
    <col min="8" max="8" width="15.7109375" style="55" customWidth="1"/>
    <col min="9" max="9" width="39.7109375" style="55" customWidth="1"/>
    <col min="10" max="10" width="15.140625" style="57" customWidth="1"/>
    <col min="11" max="12" width="14.5703125" style="121" customWidth="1"/>
    <col min="13" max="13" width="14.5703125" style="122" customWidth="1"/>
    <col min="14" max="14" width="29" style="123" customWidth="1"/>
    <col min="15" max="16384" width="9.140625" style="55"/>
  </cols>
  <sheetData>
    <row r="2" spans="1:14" ht="24.95" customHeight="1" thickBot="1" x14ac:dyDescent="0.25">
      <c r="A2" s="149" t="s">
        <v>202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</row>
    <row r="3" spans="1:14" ht="12.75" thickTop="1" x14ac:dyDescent="0.2"/>
    <row r="4" spans="1:14" s="56" customFormat="1" ht="60" x14ac:dyDescent="0.2">
      <c r="A4" s="81" t="s">
        <v>35</v>
      </c>
      <c r="B4" s="81" t="s">
        <v>1</v>
      </c>
      <c r="C4" s="81" t="s">
        <v>2</v>
      </c>
      <c r="D4" s="81" t="s">
        <v>3</v>
      </c>
      <c r="E4" s="81" t="s">
        <v>4</v>
      </c>
      <c r="F4" s="81" t="s">
        <v>5</v>
      </c>
      <c r="G4" s="81" t="s">
        <v>6</v>
      </c>
      <c r="H4" s="81" t="s">
        <v>174</v>
      </c>
      <c r="I4" s="81" t="s">
        <v>8</v>
      </c>
      <c r="J4" s="124" t="s">
        <v>195</v>
      </c>
      <c r="K4" s="84" t="s">
        <v>196</v>
      </c>
      <c r="L4" s="84" t="s">
        <v>197</v>
      </c>
      <c r="M4" s="84" t="s">
        <v>32</v>
      </c>
      <c r="N4" s="81" t="s">
        <v>9</v>
      </c>
    </row>
    <row r="5" spans="1:14" s="56" customFormat="1" ht="30" customHeight="1" x14ac:dyDescent="0.2">
      <c r="A5" s="99"/>
      <c r="B5" s="99"/>
      <c r="C5" s="99"/>
      <c r="D5" s="99"/>
      <c r="E5" s="99"/>
      <c r="F5" s="99"/>
      <c r="G5" s="99"/>
      <c r="H5" s="99">
        <v>42211</v>
      </c>
      <c r="I5" s="101" t="s">
        <v>12</v>
      </c>
      <c r="J5" s="125">
        <f>J6</f>
        <v>775000</v>
      </c>
      <c r="K5" s="125">
        <f>K6</f>
        <v>933875</v>
      </c>
      <c r="L5" s="125">
        <f>L6</f>
        <v>123946.5127082089</v>
      </c>
      <c r="M5" s="126"/>
      <c r="N5" s="127"/>
    </row>
    <row r="6" spans="1:14" s="129" customFormat="1" ht="30" customHeight="1" x14ac:dyDescent="0.2">
      <c r="A6" s="128" t="s">
        <v>175</v>
      </c>
      <c r="B6" s="66" t="s">
        <v>18</v>
      </c>
      <c r="C6" s="66" t="s">
        <v>15</v>
      </c>
      <c r="D6" s="66" t="s">
        <v>13</v>
      </c>
      <c r="E6" s="66" t="s">
        <v>19</v>
      </c>
      <c r="F6" s="77" t="s">
        <v>176</v>
      </c>
      <c r="G6" s="66" t="s">
        <v>20</v>
      </c>
      <c r="H6" s="66"/>
      <c r="I6" s="67" t="s">
        <v>177</v>
      </c>
      <c r="J6" s="68">
        <f>SUM(J7:J10)</f>
        <v>775000</v>
      </c>
      <c r="K6" s="68">
        <f t="shared" ref="K6:L6" si="0">SUM(K7:K10)</f>
        <v>933875</v>
      </c>
      <c r="L6" s="68">
        <f t="shared" si="0"/>
        <v>123946.5127082089</v>
      </c>
      <c r="M6" s="69" t="s">
        <v>10</v>
      </c>
      <c r="N6" s="70" t="s">
        <v>55</v>
      </c>
    </row>
    <row r="7" spans="1:14" s="56" customFormat="1" ht="30" customHeight="1" x14ac:dyDescent="0.2">
      <c r="A7" s="71"/>
      <c r="B7" s="71"/>
      <c r="C7" s="71"/>
      <c r="D7" s="71"/>
      <c r="E7" s="72"/>
      <c r="F7" s="72"/>
      <c r="G7" s="72"/>
      <c r="H7" s="72" t="s">
        <v>11</v>
      </c>
      <c r="I7" s="73" t="s">
        <v>178</v>
      </c>
      <c r="J7" s="74">
        <v>660000</v>
      </c>
      <c r="K7" s="74">
        <f>J7*1.205</f>
        <v>795300</v>
      </c>
      <c r="L7" s="74">
        <f>K7/7.5345</f>
        <v>105554.4495321521</v>
      </c>
      <c r="M7" s="75"/>
      <c r="N7" s="130"/>
    </row>
    <row r="8" spans="1:14" s="56" customFormat="1" ht="30" customHeight="1" x14ac:dyDescent="0.2">
      <c r="A8" s="71"/>
      <c r="B8" s="71"/>
      <c r="C8" s="71"/>
      <c r="D8" s="71"/>
      <c r="E8" s="72"/>
      <c r="F8" s="72"/>
      <c r="G8" s="72"/>
      <c r="H8" s="72" t="s">
        <v>11</v>
      </c>
      <c r="I8" s="73" t="s">
        <v>179</v>
      </c>
      <c r="J8" s="74">
        <v>65000</v>
      </c>
      <c r="K8" s="74">
        <f t="shared" ref="K8:K10" si="1">J8*1.205</f>
        <v>78325</v>
      </c>
      <c r="L8" s="74">
        <f t="shared" ref="L8:L14" si="2">K8/7.5345</f>
        <v>10395.513969075586</v>
      </c>
      <c r="M8" s="75"/>
      <c r="N8" s="76"/>
    </row>
    <row r="9" spans="1:14" s="56" customFormat="1" ht="30" customHeight="1" x14ac:dyDescent="0.2">
      <c r="A9" s="71"/>
      <c r="B9" s="71"/>
      <c r="C9" s="71"/>
      <c r="D9" s="71"/>
      <c r="E9" s="72"/>
      <c r="F9" s="71"/>
      <c r="G9" s="72"/>
      <c r="H9" s="72" t="s">
        <v>11</v>
      </c>
      <c r="I9" s="73" t="s">
        <v>180</v>
      </c>
      <c r="J9" s="74">
        <v>30000</v>
      </c>
      <c r="K9" s="74">
        <f t="shared" si="1"/>
        <v>36150</v>
      </c>
      <c r="L9" s="74">
        <f t="shared" si="2"/>
        <v>4797.9295241887312</v>
      </c>
      <c r="M9" s="75"/>
      <c r="N9" s="130"/>
    </row>
    <row r="10" spans="1:14" s="56" customFormat="1" ht="30" customHeight="1" x14ac:dyDescent="0.2">
      <c r="A10" s="71"/>
      <c r="B10" s="71"/>
      <c r="C10" s="71"/>
      <c r="D10" s="71"/>
      <c r="E10" s="72"/>
      <c r="F10" s="71"/>
      <c r="G10" s="72"/>
      <c r="H10" s="72" t="s">
        <v>11</v>
      </c>
      <c r="I10" s="73" t="s">
        <v>181</v>
      </c>
      <c r="J10" s="74">
        <v>20000</v>
      </c>
      <c r="K10" s="74">
        <f t="shared" si="1"/>
        <v>24100</v>
      </c>
      <c r="L10" s="74">
        <f t="shared" si="2"/>
        <v>3198.6196827924878</v>
      </c>
      <c r="M10" s="75"/>
      <c r="N10" s="130"/>
    </row>
    <row r="11" spans="1:14" s="56" customFormat="1" ht="30" customHeight="1" x14ac:dyDescent="0.2">
      <c r="A11" s="99"/>
      <c r="B11" s="99"/>
      <c r="C11" s="99"/>
      <c r="D11" s="99"/>
      <c r="E11" s="99"/>
      <c r="F11" s="99"/>
      <c r="G11" s="99"/>
      <c r="H11" s="99">
        <v>42212</v>
      </c>
      <c r="I11" s="101" t="s">
        <v>14</v>
      </c>
      <c r="J11" s="102">
        <f>J12</f>
        <v>60000</v>
      </c>
      <c r="K11" s="102">
        <f t="shared" ref="K11:L11" si="3">K12</f>
        <v>72300</v>
      </c>
      <c r="L11" s="102">
        <f t="shared" si="3"/>
        <v>9595.8590483774624</v>
      </c>
      <c r="M11" s="103"/>
      <c r="N11" s="103"/>
    </row>
    <row r="12" spans="1:14" s="56" customFormat="1" ht="30" customHeight="1" x14ac:dyDescent="0.2">
      <c r="A12" s="71" t="s">
        <v>182</v>
      </c>
      <c r="B12" s="72" t="s">
        <v>17</v>
      </c>
      <c r="C12" s="72" t="s">
        <v>25</v>
      </c>
      <c r="D12" s="71"/>
      <c r="E12" s="72"/>
      <c r="F12" s="72"/>
      <c r="G12" s="72"/>
      <c r="H12" s="72" t="s">
        <v>11</v>
      </c>
      <c r="I12" s="73" t="s">
        <v>33</v>
      </c>
      <c r="J12" s="74">
        <v>60000</v>
      </c>
      <c r="K12" s="74">
        <f>J12*1.205</f>
        <v>72300</v>
      </c>
      <c r="L12" s="74">
        <f t="shared" si="2"/>
        <v>9595.8590483774624</v>
      </c>
      <c r="M12" s="75" t="s">
        <v>10</v>
      </c>
      <c r="N12" s="87"/>
    </row>
    <row r="13" spans="1:14" s="56" customFormat="1" ht="30" customHeight="1" x14ac:dyDescent="0.2">
      <c r="A13" s="100"/>
      <c r="B13" s="100"/>
      <c r="C13" s="99"/>
      <c r="D13" s="99"/>
      <c r="E13" s="99"/>
      <c r="F13" s="99"/>
      <c r="G13" s="99"/>
      <c r="H13" s="99">
        <v>42242</v>
      </c>
      <c r="I13" s="101" t="s">
        <v>27</v>
      </c>
      <c r="J13" s="102">
        <f>J14</f>
        <v>260000</v>
      </c>
      <c r="K13" s="102">
        <f t="shared" ref="K13:L13" si="4">K14</f>
        <v>260000</v>
      </c>
      <c r="L13" s="102">
        <f t="shared" si="4"/>
        <v>34507.930187802769</v>
      </c>
      <c r="M13" s="103"/>
      <c r="N13" s="104"/>
    </row>
    <row r="14" spans="1:14" s="56" customFormat="1" ht="30" customHeight="1" x14ac:dyDescent="0.2">
      <c r="A14" s="72" t="s">
        <v>183</v>
      </c>
      <c r="B14" s="72" t="s">
        <v>184</v>
      </c>
      <c r="C14" s="72" t="s">
        <v>15</v>
      </c>
      <c r="D14" s="72" t="s">
        <v>10</v>
      </c>
      <c r="E14" s="72" t="s">
        <v>19</v>
      </c>
      <c r="F14" s="72" t="s">
        <v>185</v>
      </c>
      <c r="G14" s="72" t="s">
        <v>31</v>
      </c>
      <c r="H14" s="72" t="s">
        <v>43</v>
      </c>
      <c r="I14" s="73" t="s">
        <v>186</v>
      </c>
      <c r="J14" s="86">
        <v>260000</v>
      </c>
      <c r="K14" s="76">
        <f>J14</f>
        <v>260000</v>
      </c>
      <c r="L14" s="76">
        <f t="shared" si="2"/>
        <v>34507.930187802769</v>
      </c>
      <c r="M14" s="75" t="s">
        <v>10</v>
      </c>
      <c r="N14" s="87" t="s">
        <v>55</v>
      </c>
    </row>
    <row r="15" spans="1:14" s="129" customFormat="1" ht="30" customHeight="1" x14ac:dyDescent="0.2">
      <c r="A15" s="99"/>
      <c r="B15" s="99"/>
      <c r="C15" s="99"/>
      <c r="D15" s="99"/>
      <c r="E15" s="99"/>
      <c r="F15" s="99"/>
      <c r="G15" s="99"/>
      <c r="H15" s="99">
        <v>4541</v>
      </c>
      <c r="I15" s="101" t="s">
        <v>187</v>
      </c>
      <c r="J15" s="102">
        <f>J16</f>
        <v>4150000</v>
      </c>
      <c r="K15" s="102">
        <f t="shared" ref="K15:L15" si="5">K16</f>
        <v>4150000</v>
      </c>
      <c r="L15" s="102">
        <f t="shared" si="5"/>
        <v>550799.65492069814</v>
      </c>
      <c r="M15" s="103"/>
      <c r="N15" s="103"/>
    </row>
    <row r="16" spans="1:14" s="129" customFormat="1" ht="48" x14ac:dyDescent="0.2">
      <c r="A16" s="128" t="s">
        <v>194</v>
      </c>
      <c r="B16" s="66" t="s">
        <v>188</v>
      </c>
      <c r="C16" s="66" t="s">
        <v>15</v>
      </c>
      <c r="D16" s="66" t="s">
        <v>13</v>
      </c>
      <c r="E16" s="66" t="s">
        <v>19</v>
      </c>
      <c r="F16" s="66" t="s">
        <v>189</v>
      </c>
      <c r="G16" s="66"/>
      <c r="H16" s="66" t="s">
        <v>43</v>
      </c>
      <c r="I16" s="67" t="s">
        <v>190</v>
      </c>
      <c r="J16" s="131">
        <f>SUM(J17:J19)</f>
        <v>4150000</v>
      </c>
      <c r="K16" s="131">
        <f t="shared" ref="K16:L16" si="6">SUM(K17:K19)</f>
        <v>4150000</v>
      </c>
      <c r="L16" s="131">
        <f t="shared" si="6"/>
        <v>550799.65492069814</v>
      </c>
      <c r="M16" s="69"/>
      <c r="N16" s="70"/>
    </row>
    <row r="17" spans="1:17" s="56" customFormat="1" ht="30" customHeight="1" x14ac:dyDescent="0.2">
      <c r="A17" s="72"/>
      <c r="B17" s="72"/>
      <c r="C17" s="72"/>
      <c r="D17" s="72"/>
      <c r="E17" s="72"/>
      <c r="F17" s="72"/>
      <c r="G17" s="72"/>
      <c r="H17" s="72"/>
      <c r="I17" s="73" t="s">
        <v>191</v>
      </c>
      <c r="J17" s="86">
        <v>1580000</v>
      </c>
      <c r="K17" s="76">
        <f>J17</f>
        <v>1580000</v>
      </c>
      <c r="L17" s="76">
        <f t="shared" ref="L17:L19" si="7">K17/7.5345</f>
        <v>209702.03729510916</v>
      </c>
      <c r="M17" s="75"/>
      <c r="N17" s="87"/>
      <c r="Q17" s="122"/>
    </row>
    <row r="18" spans="1:17" s="56" customFormat="1" ht="30" customHeight="1" x14ac:dyDescent="0.2">
      <c r="A18" s="72"/>
      <c r="B18" s="72"/>
      <c r="C18" s="72"/>
      <c r="D18" s="72"/>
      <c r="E18" s="72"/>
      <c r="F18" s="72"/>
      <c r="G18" s="72"/>
      <c r="H18" s="72"/>
      <c r="I18" s="73" t="s">
        <v>192</v>
      </c>
      <c r="J18" s="86">
        <v>1580000</v>
      </c>
      <c r="K18" s="76">
        <f t="shared" ref="K18:K19" si="8">J18</f>
        <v>1580000</v>
      </c>
      <c r="L18" s="76">
        <f t="shared" si="7"/>
        <v>209702.03729510916</v>
      </c>
      <c r="M18" s="75"/>
      <c r="N18" s="87"/>
      <c r="Q18" s="122"/>
    </row>
    <row r="19" spans="1:17" s="56" customFormat="1" ht="30" customHeight="1" x14ac:dyDescent="0.2">
      <c r="A19" s="72"/>
      <c r="B19" s="72"/>
      <c r="C19" s="72"/>
      <c r="D19" s="72"/>
      <c r="E19" s="72"/>
      <c r="F19" s="72"/>
      <c r="G19" s="72"/>
      <c r="H19" s="72"/>
      <c r="I19" s="73" t="s">
        <v>193</v>
      </c>
      <c r="J19" s="86">
        <v>990000</v>
      </c>
      <c r="K19" s="76">
        <f t="shared" si="8"/>
        <v>990000</v>
      </c>
      <c r="L19" s="76">
        <f t="shared" si="7"/>
        <v>131395.58033047977</v>
      </c>
      <c r="M19" s="75"/>
      <c r="N19" s="87"/>
    </row>
    <row r="20" spans="1:17" ht="30" customHeight="1" x14ac:dyDescent="0.2">
      <c r="A20" s="108"/>
      <c r="B20" s="88"/>
      <c r="C20" s="90"/>
      <c r="D20" s="90"/>
      <c r="E20" s="132"/>
      <c r="F20" s="90"/>
      <c r="G20" s="88"/>
      <c r="H20" s="132"/>
      <c r="I20" s="133" t="s">
        <v>0</v>
      </c>
      <c r="J20" s="134">
        <f>J15+J13+J11+J5</f>
        <v>5245000</v>
      </c>
      <c r="K20" s="134">
        <f t="shared" ref="K20:L20" si="9">K15+K13+K11+K5</f>
        <v>5416175</v>
      </c>
      <c r="L20" s="134">
        <f t="shared" si="9"/>
        <v>718849.95686508727</v>
      </c>
      <c r="M20" s="135"/>
      <c r="N20" s="134"/>
    </row>
    <row r="26" spans="1:17" x14ac:dyDescent="0.2">
      <c r="K26" s="57"/>
    </row>
    <row r="27" spans="1:17" x14ac:dyDescent="0.2">
      <c r="K27" s="57"/>
    </row>
    <row r="28" spans="1:17" x14ac:dyDescent="0.2">
      <c r="K28" s="57"/>
    </row>
  </sheetData>
  <mergeCells count="1">
    <mergeCell ref="A2:N2"/>
  </mergeCells>
  <pageMargins left="0.70866141732283472" right="0.70866141732283472" top="0.55118110236220474" bottom="0.35433070866141736" header="0.11811023622047245" footer="0.11811023622047245"/>
  <pageSetup paperSize="9" scale="55" fitToHeight="0" orientation="landscape" horizontalDpi="0" verticalDpi="0" r:id="rId1"/>
  <headerFooter>
    <oddHeader xml:space="preserve">&amp;L&amp;"-,Uobičajeno"Upravno vijeće
25.05.2023&amp;C&amp;"-,Uobičajeno"Plan nabave dugotrajne nefinancijske imovine za 2023. godinu - I. Rebalans&amp;R&amp;"Calibri,Uobičajeno"30. sjednica
Točka 6. dnevnog reda
</oddHeader>
    <oddFooter>&amp;L&amp;"-,Uobičajeno"&amp;11Nastavni zavod za javno zdravstvo "Dr. Andrija Štampar"&amp;C&amp;A&amp;R&amp;"-,Uobičajeno"&amp;P/&amp;N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39997558519241921"/>
    <pageSetUpPr fitToPage="1"/>
  </sheetPr>
  <dimension ref="A1:E66"/>
  <sheetViews>
    <sheetView zoomScaleNormal="100" workbookViewId="0"/>
  </sheetViews>
  <sheetFormatPr defaultRowHeight="12" x14ac:dyDescent="0.2"/>
  <cols>
    <col min="1" max="1" width="10.7109375" style="26" customWidth="1"/>
    <col min="2" max="2" width="50.7109375" style="26" customWidth="1"/>
    <col min="3" max="3" width="10.7109375" style="26" customWidth="1"/>
    <col min="4" max="4" width="15.7109375" style="26" customWidth="1"/>
    <col min="5" max="5" width="50.7109375" style="26" customWidth="1"/>
    <col min="6" max="16384" width="9.140625" style="26"/>
  </cols>
  <sheetData>
    <row r="1" spans="1:5" ht="12.75" thickBot="1" x14ac:dyDescent="0.25"/>
    <row r="2" spans="1:5" ht="20.100000000000001" customHeight="1" thickTop="1" thickBot="1" x14ac:dyDescent="0.25">
      <c r="A2" s="53"/>
      <c r="B2" s="53" t="s">
        <v>71</v>
      </c>
      <c r="C2" s="53">
        <v>42242</v>
      </c>
      <c r="D2" s="53"/>
      <c r="E2" s="53"/>
    </row>
    <row r="3" spans="1:5" ht="13.5" thickTop="1" thickBot="1" x14ac:dyDescent="0.25"/>
    <row r="4" spans="1:5" ht="37.5" thickTop="1" thickBot="1" x14ac:dyDescent="0.25">
      <c r="A4" s="50" t="s">
        <v>95</v>
      </c>
      <c r="B4" s="51" t="s">
        <v>8</v>
      </c>
      <c r="C4" s="51" t="s">
        <v>96</v>
      </c>
      <c r="D4" s="52" t="s">
        <v>133</v>
      </c>
      <c r="E4" s="51" t="s">
        <v>97</v>
      </c>
    </row>
    <row r="5" spans="1:5" ht="30" customHeight="1" thickTop="1" x14ac:dyDescent="0.2">
      <c r="A5" s="27" t="s">
        <v>98</v>
      </c>
      <c r="B5" s="27" t="s">
        <v>153</v>
      </c>
      <c r="C5" s="46">
        <v>1</v>
      </c>
      <c r="D5" s="47">
        <v>6600</v>
      </c>
      <c r="E5" s="28" t="s">
        <v>132</v>
      </c>
    </row>
    <row r="6" spans="1:5" ht="30" customHeight="1" x14ac:dyDescent="0.2">
      <c r="A6" s="33" t="s">
        <v>105</v>
      </c>
      <c r="B6" s="33" t="s">
        <v>134</v>
      </c>
      <c r="C6" s="37">
        <v>1</v>
      </c>
      <c r="D6" s="48">
        <v>22600</v>
      </c>
      <c r="E6" s="34" t="s">
        <v>135</v>
      </c>
    </row>
    <row r="7" spans="1:5" ht="30" customHeight="1" x14ac:dyDescent="0.2">
      <c r="A7" s="33" t="s">
        <v>105</v>
      </c>
      <c r="B7" s="33" t="s">
        <v>136</v>
      </c>
      <c r="C7" s="37">
        <v>1</v>
      </c>
      <c r="D7" s="48">
        <v>26500</v>
      </c>
      <c r="E7" s="34" t="s">
        <v>137</v>
      </c>
    </row>
    <row r="8" spans="1:5" ht="30" customHeight="1" x14ac:dyDescent="0.2">
      <c r="A8" s="33" t="s">
        <v>105</v>
      </c>
      <c r="B8" s="33" t="s">
        <v>138</v>
      </c>
      <c r="C8" s="37">
        <v>1</v>
      </c>
      <c r="D8" s="48">
        <v>24000</v>
      </c>
      <c r="E8" s="34" t="s">
        <v>139</v>
      </c>
    </row>
    <row r="9" spans="1:5" ht="30" customHeight="1" x14ac:dyDescent="0.2">
      <c r="A9" s="33" t="s">
        <v>105</v>
      </c>
      <c r="B9" s="33" t="s">
        <v>140</v>
      </c>
      <c r="C9" s="37">
        <v>1</v>
      </c>
      <c r="D9" s="48">
        <v>10600</v>
      </c>
      <c r="E9" s="34" t="s">
        <v>137</v>
      </c>
    </row>
    <row r="10" spans="1:5" ht="30" customHeight="1" x14ac:dyDescent="0.2">
      <c r="A10" s="38" t="s">
        <v>115</v>
      </c>
      <c r="B10" s="38" t="s">
        <v>141</v>
      </c>
      <c r="C10" s="40">
        <v>1</v>
      </c>
      <c r="D10" s="49">
        <v>10600</v>
      </c>
      <c r="E10" s="39" t="s">
        <v>132</v>
      </c>
    </row>
    <row r="11" spans="1:5" ht="24.95" customHeight="1" thickBot="1" x14ac:dyDescent="0.25"/>
    <row r="12" spans="1:5" ht="24.95" customHeight="1" thickTop="1" thickBot="1" x14ac:dyDescent="0.25">
      <c r="A12" s="53"/>
      <c r="B12" s="53" t="s">
        <v>70</v>
      </c>
      <c r="C12" s="53">
        <v>42242</v>
      </c>
      <c r="D12" s="53"/>
      <c r="E12" s="53"/>
    </row>
    <row r="13" spans="1:5" ht="13.5" thickTop="1" thickBot="1" x14ac:dyDescent="0.25"/>
    <row r="14" spans="1:5" ht="37.5" thickTop="1" thickBot="1" x14ac:dyDescent="0.25">
      <c r="A14" s="50" t="s">
        <v>95</v>
      </c>
      <c r="B14" s="51" t="s">
        <v>8</v>
      </c>
      <c r="C14" s="51" t="s">
        <v>96</v>
      </c>
      <c r="D14" s="52" t="s">
        <v>133</v>
      </c>
      <c r="E14" s="51" t="s">
        <v>97</v>
      </c>
    </row>
    <row r="15" spans="1:5" ht="30" customHeight="1" thickTop="1" x14ac:dyDescent="0.2">
      <c r="A15" s="2" t="s">
        <v>98</v>
      </c>
      <c r="B15" s="3" t="s">
        <v>99</v>
      </c>
      <c r="C15" s="4">
        <v>1</v>
      </c>
      <c r="D15" s="20">
        <v>3300</v>
      </c>
      <c r="E15" s="3" t="s">
        <v>100</v>
      </c>
    </row>
    <row r="16" spans="1:5" ht="30" customHeight="1" x14ac:dyDescent="0.2">
      <c r="A16" s="5" t="s">
        <v>98</v>
      </c>
      <c r="B16" s="6" t="s">
        <v>101</v>
      </c>
      <c r="C16" s="7">
        <v>3</v>
      </c>
      <c r="D16" s="21">
        <v>800</v>
      </c>
      <c r="E16" s="6" t="s">
        <v>102</v>
      </c>
    </row>
    <row r="17" spans="1:5" ht="30" customHeight="1" x14ac:dyDescent="0.2">
      <c r="A17" s="5" t="s">
        <v>98</v>
      </c>
      <c r="B17" s="6" t="s">
        <v>103</v>
      </c>
      <c r="C17" s="7">
        <v>1</v>
      </c>
      <c r="D17" s="21">
        <v>11900</v>
      </c>
      <c r="E17" s="6" t="s">
        <v>104</v>
      </c>
    </row>
    <row r="18" spans="1:5" ht="30" customHeight="1" x14ac:dyDescent="0.2">
      <c r="A18" s="8" t="s">
        <v>105</v>
      </c>
      <c r="B18" s="9" t="s">
        <v>106</v>
      </c>
      <c r="C18" s="10">
        <v>2</v>
      </c>
      <c r="D18" s="22">
        <v>1300</v>
      </c>
      <c r="E18" s="9" t="s">
        <v>100</v>
      </c>
    </row>
    <row r="19" spans="1:5" ht="30" customHeight="1" x14ac:dyDescent="0.2">
      <c r="A19" s="8" t="s">
        <v>105</v>
      </c>
      <c r="B19" s="9" t="s">
        <v>107</v>
      </c>
      <c r="C19" s="10">
        <v>2</v>
      </c>
      <c r="D19" s="22">
        <v>4000</v>
      </c>
      <c r="E19" s="9" t="s">
        <v>100</v>
      </c>
    </row>
    <row r="20" spans="1:5" ht="30" customHeight="1" x14ac:dyDescent="0.2">
      <c r="A20" s="8" t="s">
        <v>105</v>
      </c>
      <c r="B20" s="9" t="s">
        <v>108</v>
      </c>
      <c r="C20" s="10">
        <v>2</v>
      </c>
      <c r="D20" s="22">
        <v>1300</v>
      </c>
      <c r="E20" s="9" t="s">
        <v>100</v>
      </c>
    </row>
    <row r="21" spans="1:5" ht="30" customHeight="1" x14ac:dyDescent="0.2">
      <c r="A21" s="8" t="s">
        <v>105</v>
      </c>
      <c r="B21" s="9" t="s">
        <v>109</v>
      </c>
      <c r="C21" s="10">
        <v>1</v>
      </c>
      <c r="D21" s="22">
        <v>700</v>
      </c>
      <c r="E21" s="9" t="s">
        <v>100</v>
      </c>
    </row>
    <row r="22" spans="1:5" ht="30" customHeight="1" x14ac:dyDescent="0.2">
      <c r="A22" s="8" t="s">
        <v>105</v>
      </c>
      <c r="B22" s="9" t="s">
        <v>110</v>
      </c>
      <c r="C22" s="10">
        <v>2</v>
      </c>
      <c r="D22" s="22">
        <v>2000</v>
      </c>
      <c r="E22" s="9" t="s">
        <v>111</v>
      </c>
    </row>
    <row r="23" spans="1:5" ht="30" customHeight="1" x14ac:dyDescent="0.2">
      <c r="A23" s="8" t="s">
        <v>105</v>
      </c>
      <c r="B23" s="9" t="s">
        <v>112</v>
      </c>
      <c r="C23" s="10">
        <v>2</v>
      </c>
      <c r="D23" s="22">
        <v>2700</v>
      </c>
      <c r="E23" s="9" t="s">
        <v>113</v>
      </c>
    </row>
    <row r="24" spans="1:5" ht="30" customHeight="1" x14ac:dyDescent="0.2">
      <c r="A24" s="8" t="s">
        <v>105</v>
      </c>
      <c r="B24" s="9" t="s">
        <v>114</v>
      </c>
      <c r="C24" s="10">
        <v>1</v>
      </c>
      <c r="D24" s="22">
        <v>300</v>
      </c>
      <c r="E24" s="9" t="s">
        <v>111</v>
      </c>
    </row>
    <row r="25" spans="1:5" ht="30" customHeight="1" x14ac:dyDescent="0.2">
      <c r="A25" s="11" t="s">
        <v>115</v>
      </c>
      <c r="B25" s="12" t="s">
        <v>116</v>
      </c>
      <c r="C25" s="13">
        <v>1</v>
      </c>
      <c r="D25" s="23">
        <v>4000</v>
      </c>
      <c r="E25" s="12" t="s">
        <v>100</v>
      </c>
    </row>
    <row r="26" spans="1:5" ht="30" customHeight="1" x14ac:dyDescent="0.2">
      <c r="A26" s="11" t="s">
        <v>115</v>
      </c>
      <c r="B26" s="12" t="s">
        <v>117</v>
      </c>
      <c r="C26" s="13">
        <v>2</v>
      </c>
      <c r="D26" s="23">
        <v>500</v>
      </c>
      <c r="E26" s="12" t="s">
        <v>100</v>
      </c>
    </row>
    <row r="27" spans="1:5" ht="30" customHeight="1" x14ac:dyDescent="0.2">
      <c r="A27" s="11" t="s">
        <v>115</v>
      </c>
      <c r="B27" s="12" t="s">
        <v>154</v>
      </c>
      <c r="C27" s="13">
        <v>2</v>
      </c>
      <c r="D27" s="23">
        <v>5300</v>
      </c>
      <c r="E27" s="12" t="s">
        <v>100</v>
      </c>
    </row>
    <row r="28" spans="1:5" ht="30" customHeight="1" x14ac:dyDescent="0.2">
      <c r="A28" s="11" t="s">
        <v>115</v>
      </c>
      <c r="B28" s="12" t="s">
        <v>118</v>
      </c>
      <c r="C28" s="13">
        <v>3</v>
      </c>
      <c r="D28" s="23">
        <v>2000</v>
      </c>
      <c r="E28" s="12" t="s">
        <v>100</v>
      </c>
    </row>
    <row r="29" spans="1:5" ht="30" customHeight="1" x14ac:dyDescent="0.2">
      <c r="A29" s="11" t="s">
        <v>115</v>
      </c>
      <c r="B29" s="12" t="s">
        <v>119</v>
      </c>
      <c r="C29" s="13">
        <v>2</v>
      </c>
      <c r="D29" s="23">
        <v>6600</v>
      </c>
      <c r="E29" s="12" t="s">
        <v>100</v>
      </c>
    </row>
    <row r="30" spans="1:5" ht="30" customHeight="1" x14ac:dyDescent="0.2">
      <c r="A30" s="11" t="s">
        <v>115</v>
      </c>
      <c r="B30" s="12" t="s">
        <v>155</v>
      </c>
      <c r="C30" s="13">
        <v>1</v>
      </c>
      <c r="D30" s="23">
        <v>3300</v>
      </c>
      <c r="E30" s="12" t="s">
        <v>100</v>
      </c>
    </row>
    <row r="31" spans="1:5" ht="30" customHeight="1" x14ac:dyDescent="0.2">
      <c r="A31" s="14" t="s">
        <v>120</v>
      </c>
      <c r="B31" s="15" t="s">
        <v>121</v>
      </c>
      <c r="C31" s="16">
        <v>2</v>
      </c>
      <c r="D31" s="24">
        <v>100</v>
      </c>
      <c r="E31" s="15" t="s">
        <v>100</v>
      </c>
    </row>
    <row r="32" spans="1:5" ht="30" customHeight="1" x14ac:dyDescent="0.2">
      <c r="A32" s="14" t="s">
        <v>120</v>
      </c>
      <c r="B32" s="15" t="s">
        <v>122</v>
      </c>
      <c r="C32" s="16">
        <v>4</v>
      </c>
      <c r="D32" s="24">
        <v>300</v>
      </c>
      <c r="E32" s="15" t="s">
        <v>100</v>
      </c>
    </row>
    <row r="33" spans="1:5" ht="30" customHeight="1" x14ac:dyDescent="0.2">
      <c r="A33" s="17" t="s">
        <v>123</v>
      </c>
      <c r="B33" s="18" t="s">
        <v>69</v>
      </c>
      <c r="C33" s="19">
        <v>1</v>
      </c>
      <c r="D33" s="25">
        <v>2700</v>
      </c>
      <c r="E33" s="18" t="s">
        <v>132</v>
      </c>
    </row>
    <row r="34" spans="1:5" ht="30" customHeight="1" x14ac:dyDescent="0.2">
      <c r="A34" s="8" t="s">
        <v>124</v>
      </c>
      <c r="B34" s="9" t="s">
        <v>58</v>
      </c>
      <c r="C34" s="10">
        <v>2</v>
      </c>
      <c r="D34" s="22">
        <v>19900</v>
      </c>
      <c r="E34" s="9" t="s">
        <v>132</v>
      </c>
    </row>
    <row r="35" spans="1:5" ht="30" customHeight="1" x14ac:dyDescent="0.2">
      <c r="A35" s="11" t="s">
        <v>125</v>
      </c>
      <c r="B35" s="12" t="s">
        <v>57</v>
      </c>
      <c r="C35" s="13">
        <v>1</v>
      </c>
      <c r="D35" s="23">
        <v>13300</v>
      </c>
      <c r="E35" s="12" t="s">
        <v>132</v>
      </c>
    </row>
    <row r="36" spans="1:5" ht="30" customHeight="1" x14ac:dyDescent="0.2">
      <c r="A36" s="14" t="s">
        <v>126</v>
      </c>
      <c r="B36" s="15" t="s">
        <v>127</v>
      </c>
      <c r="C36" s="16">
        <v>1</v>
      </c>
      <c r="D36" s="24">
        <v>8000</v>
      </c>
      <c r="E36" s="15" t="s">
        <v>113</v>
      </c>
    </row>
    <row r="37" spans="1:5" ht="36" x14ac:dyDescent="0.2">
      <c r="A37" s="14" t="s">
        <v>126</v>
      </c>
      <c r="B37" s="15" t="s">
        <v>128</v>
      </c>
      <c r="C37" s="16">
        <v>1</v>
      </c>
      <c r="D37" s="24">
        <v>5300</v>
      </c>
      <c r="E37" s="15" t="s">
        <v>113</v>
      </c>
    </row>
    <row r="38" spans="1:5" ht="30" customHeight="1" x14ac:dyDescent="0.2">
      <c r="A38" s="14" t="s">
        <v>126</v>
      </c>
      <c r="B38" s="15" t="s">
        <v>129</v>
      </c>
      <c r="C38" s="16">
        <v>10</v>
      </c>
      <c r="D38" s="24">
        <v>1300</v>
      </c>
      <c r="E38" s="15" t="s">
        <v>113</v>
      </c>
    </row>
    <row r="39" spans="1:5" ht="30" customHeight="1" x14ac:dyDescent="0.2">
      <c r="A39" s="14" t="s">
        <v>126</v>
      </c>
      <c r="B39" s="15" t="s">
        <v>130</v>
      </c>
      <c r="C39" s="16">
        <v>1</v>
      </c>
      <c r="D39" s="24">
        <v>1300</v>
      </c>
      <c r="E39" s="15" t="s">
        <v>113</v>
      </c>
    </row>
    <row r="40" spans="1:5" ht="30" customHeight="1" x14ac:dyDescent="0.2">
      <c r="A40" s="14" t="s">
        <v>126</v>
      </c>
      <c r="B40" s="15" t="s">
        <v>131</v>
      </c>
      <c r="C40" s="16">
        <v>1</v>
      </c>
      <c r="D40" s="24">
        <v>1300</v>
      </c>
      <c r="E40" s="15" t="s">
        <v>113</v>
      </c>
    </row>
    <row r="41" spans="1:5" ht="30" customHeight="1" thickBot="1" x14ac:dyDescent="0.25"/>
    <row r="42" spans="1:5" ht="30" customHeight="1" thickTop="1" thickBot="1" x14ac:dyDescent="0.25">
      <c r="A42" s="53"/>
      <c r="B42" s="53" t="s">
        <v>72</v>
      </c>
      <c r="C42" s="53">
        <v>42252</v>
      </c>
      <c r="D42" s="53"/>
      <c r="E42" s="53"/>
    </row>
    <row r="43" spans="1:5" ht="13.5" thickTop="1" thickBot="1" x14ac:dyDescent="0.25"/>
    <row r="44" spans="1:5" ht="37.5" thickTop="1" thickBot="1" x14ac:dyDescent="0.25">
      <c r="A44" s="51" t="s">
        <v>95</v>
      </c>
      <c r="B44" s="51" t="s">
        <v>8</v>
      </c>
      <c r="C44" s="51" t="s">
        <v>96</v>
      </c>
      <c r="D44" s="51" t="s">
        <v>133</v>
      </c>
      <c r="E44" s="51" t="s">
        <v>97</v>
      </c>
    </row>
    <row r="45" spans="1:5" ht="30" customHeight="1" thickTop="1" x14ac:dyDescent="0.2">
      <c r="A45" s="27" t="s">
        <v>98</v>
      </c>
      <c r="B45" s="28" t="s">
        <v>142</v>
      </c>
      <c r="C45" s="27">
        <v>1</v>
      </c>
      <c r="D45" s="29">
        <v>4000</v>
      </c>
      <c r="E45" s="28" t="s">
        <v>104</v>
      </c>
    </row>
    <row r="46" spans="1:5" ht="30" customHeight="1" x14ac:dyDescent="0.2">
      <c r="A46" s="30" t="s">
        <v>98</v>
      </c>
      <c r="B46" s="31" t="s">
        <v>143</v>
      </c>
      <c r="C46" s="30">
        <v>1</v>
      </c>
      <c r="D46" s="32">
        <v>2700</v>
      </c>
      <c r="E46" s="31" t="s">
        <v>144</v>
      </c>
    </row>
    <row r="47" spans="1:5" ht="30" customHeight="1" x14ac:dyDescent="0.2">
      <c r="A47" s="30" t="s">
        <v>98</v>
      </c>
      <c r="B47" s="31" t="s">
        <v>145</v>
      </c>
      <c r="C47" s="30">
        <v>1</v>
      </c>
      <c r="D47" s="32">
        <v>13000</v>
      </c>
      <c r="E47" s="31" t="s">
        <v>144</v>
      </c>
    </row>
    <row r="48" spans="1:5" ht="30" customHeight="1" x14ac:dyDescent="0.2">
      <c r="A48" s="33" t="s">
        <v>105</v>
      </c>
      <c r="B48" s="34" t="s">
        <v>146</v>
      </c>
      <c r="C48" s="33">
        <v>1</v>
      </c>
      <c r="D48" s="35">
        <v>300</v>
      </c>
      <c r="E48" s="34" t="s">
        <v>147</v>
      </c>
    </row>
    <row r="49" spans="1:5" ht="30" customHeight="1" x14ac:dyDescent="0.2">
      <c r="A49" s="33" t="s">
        <v>105</v>
      </c>
      <c r="B49" s="34" t="s">
        <v>148</v>
      </c>
      <c r="C49" s="33">
        <v>1</v>
      </c>
      <c r="D49" s="35">
        <v>700</v>
      </c>
      <c r="E49" s="34" t="s">
        <v>147</v>
      </c>
    </row>
    <row r="50" spans="1:5" ht="30" customHeight="1" x14ac:dyDescent="0.2">
      <c r="A50" s="33" t="s">
        <v>105</v>
      </c>
      <c r="B50" s="34" t="s">
        <v>149</v>
      </c>
      <c r="C50" s="33">
        <v>1</v>
      </c>
      <c r="D50" s="35">
        <v>700</v>
      </c>
      <c r="E50" s="34" t="s">
        <v>147</v>
      </c>
    </row>
    <row r="51" spans="1:5" ht="30" customHeight="1" x14ac:dyDescent="0.2">
      <c r="A51" s="33" t="s">
        <v>105</v>
      </c>
      <c r="B51" s="34" t="s">
        <v>150</v>
      </c>
      <c r="C51" s="33">
        <v>1</v>
      </c>
      <c r="D51" s="35">
        <v>2300</v>
      </c>
      <c r="E51" s="34" t="s">
        <v>147</v>
      </c>
    </row>
    <row r="52" spans="1:5" ht="30" customHeight="1" x14ac:dyDescent="0.2">
      <c r="A52" s="33" t="s">
        <v>105</v>
      </c>
      <c r="B52" s="34" t="s">
        <v>151</v>
      </c>
      <c r="C52" s="33">
        <v>1</v>
      </c>
      <c r="D52" s="35">
        <v>1600</v>
      </c>
      <c r="E52" s="34" t="s">
        <v>147</v>
      </c>
    </row>
    <row r="53" spans="1:5" ht="30" customHeight="1" x14ac:dyDescent="0.2">
      <c r="A53" s="33" t="s">
        <v>105</v>
      </c>
      <c r="B53" s="34" t="s">
        <v>152</v>
      </c>
      <c r="C53" s="33">
        <v>1</v>
      </c>
      <c r="D53" s="35">
        <v>2000</v>
      </c>
      <c r="E53" s="34" t="s">
        <v>147</v>
      </c>
    </row>
    <row r="54" spans="1:5" ht="30" customHeight="1" thickBot="1" x14ac:dyDescent="0.25"/>
    <row r="55" spans="1:5" ht="30" customHeight="1" thickTop="1" thickBot="1" x14ac:dyDescent="0.25">
      <c r="A55" s="53"/>
      <c r="B55" s="53" t="s">
        <v>83</v>
      </c>
      <c r="C55" s="53">
        <v>42252</v>
      </c>
      <c r="D55" s="53"/>
      <c r="E55" s="53"/>
    </row>
    <row r="56" spans="1:5" ht="13.5" thickTop="1" thickBot="1" x14ac:dyDescent="0.25"/>
    <row r="57" spans="1:5" ht="37.5" thickTop="1" thickBot="1" x14ac:dyDescent="0.25">
      <c r="A57" s="51" t="s">
        <v>95</v>
      </c>
      <c r="B57" s="51" t="s">
        <v>8</v>
      </c>
      <c r="C57" s="51" t="s">
        <v>96</v>
      </c>
      <c r="D57" s="51" t="s">
        <v>133</v>
      </c>
      <c r="E57" s="51" t="s">
        <v>97</v>
      </c>
    </row>
    <row r="58" spans="1:5" ht="30" customHeight="1" thickTop="1" x14ac:dyDescent="0.2">
      <c r="A58" s="27" t="s">
        <v>156</v>
      </c>
      <c r="B58" s="28" t="s">
        <v>157</v>
      </c>
      <c r="C58" s="46">
        <v>1</v>
      </c>
      <c r="D58" s="29">
        <v>1300</v>
      </c>
      <c r="E58" s="28" t="s">
        <v>158</v>
      </c>
    </row>
    <row r="59" spans="1:5" ht="30" customHeight="1" x14ac:dyDescent="0.2">
      <c r="A59" s="33" t="s">
        <v>159</v>
      </c>
      <c r="B59" s="34" t="s">
        <v>56</v>
      </c>
      <c r="C59" s="37">
        <v>1</v>
      </c>
      <c r="D59" s="35">
        <v>15900</v>
      </c>
      <c r="E59" s="34" t="s">
        <v>158</v>
      </c>
    </row>
    <row r="60" spans="1:5" ht="30" customHeight="1" x14ac:dyDescent="0.2">
      <c r="A60" s="38" t="s">
        <v>160</v>
      </c>
      <c r="B60" s="39" t="s">
        <v>161</v>
      </c>
      <c r="C60" s="40">
        <v>1</v>
      </c>
      <c r="D60" s="41">
        <v>9300</v>
      </c>
      <c r="E60" s="39" t="s">
        <v>158</v>
      </c>
    </row>
    <row r="61" spans="1:5" ht="45" customHeight="1" x14ac:dyDescent="0.2">
      <c r="A61" s="42" t="s">
        <v>162</v>
      </c>
      <c r="B61" s="43" t="s">
        <v>163</v>
      </c>
      <c r="C61" s="44">
        <v>1</v>
      </c>
      <c r="D61" s="45">
        <v>5300</v>
      </c>
      <c r="E61" s="43" t="s">
        <v>158</v>
      </c>
    </row>
    <row r="62" spans="1:5" ht="45" customHeight="1" x14ac:dyDescent="0.2">
      <c r="A62" s="30" t="s">
        <v>164</v>
      </c>
      <c r="B62" s="31" t="s">
        <v>165</v>
      </c>
      <c r="C62" s="36">
        <v>1</v>
      </c>
      <c r="D62" s="32">
        <v>13300</v>
      </c>
      <c r="E62" s="31" t="s">
        <v>158</v>
      </c>
    </row>
    <row r="63" spans="1:5" ht="45" customHeight="1" x14ac:dyDescent="0.2">
      <c r="A63" s="33" t="s">
        <v>166</v>
      </c>
      <c r="B63" s="34" t="s">
        <v>167</v>
      </c>
      <c r="C63" s="37">
        <v>1</v>
      </c>
      <c r="D63" s="35">
        <v>6600</v>
      </c>
      <c r="E63" s="34" t="s">
        <v>158</v>
      </c>
    </row>
    <row r="64" spans="1:5" ht="30" customHeight="1" x14ac:dyDescent="0.2">
      <c r="A64" s="38" t="s">
        <v>168</v>
      </c>
      <c r="B64" s="39" t="s">
        <v>169</v>
      </c>
      <c r="C64" s="40">
        <v>1</v>
      </c>
      <c r="D64" s="41">
        <v>17300</v>
      </c>
      <c r="E64" s="39" t="s">
        <v>158</v>
      </c>
    </row>
    <row r="65" spans="1:5" ht="30" customHeight="1" x14ac:dyDescent="0.2">
      <c r="A65" s="42" t="s">
        <v>170</v>
      </c>
      <c r="B65" s="43" t="s">
        <v>171</v>
      </c>
      <c r="C65" s="44">
        <v>20</v>
      </c>
      <c r="D65" s="45">
        <v>2300</v>
      </c>
      <c r="E65" s="43" t="s">
        <v>158</v>
      </c>
    </row>
    <row r="66" spans="1:5" ht="30" customHeight="1" x14ac:dyDescent="0.2">
      <c r="A66" s="30" t="s">
        <v>172</v>
      </c>
      <c r="B66" s="31" t="s">
        <v>173</v>
      </c>
      <c r="C66" s="36">
        <v>1</v>
      </c>
      <c r="D66" s="32">
        <v>9300</v>
      </c>
      <c r="E66" s="31" t="s">
        <v>158</v>
      </c>
    </row>
  </sheetData>
  <pageMargins left="0.70866141732283472" right="0.70866141732283472" top="0.55118110236220474" bottom="0.35433070866141736" header="0.11811023622047245" footer="0.11811023622047245"/>
  <pageSetup paperSize="9" scale="96" fitToHeight="0" orientation="landscape" horizontalDpi="0" verticalDpi="0" r:id="rId1"/>
  <headerFooter>
    <oddHeader xml:space="preserve">&amp;L&amp;"-,Uobičajeno"Upravno vijeće
25.05.2023&amp;C&amp;"-,Uobičajeno"Plan nabave dugotrajne nefinancijske imovine za 2023. godinu - I. Rebalans&amp;R&amp;"Calibri,Uobičajeno"30. sjednica
Točka 6. dnevnog reda
</oddHeader>
    <oddFooter>&amp;L&amp;"-,Uobičajeno"&amp;11Nastavni zavod za javno zdravstvo "Dr. Andrija Štampar"&amp;C&amp;A&amp;R&amp;"-,Uobičajeno"&amp;P/&amp;N</oddFooter>
  </headerFooter>
  <rowBreaks count="1" manualBreakCount="1"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2</vt:i4>
      </vt:variant>
    </vt:vector>
  </HeadingPairs>
  <TitlesOfParts>
    <vt:vector size="5" baseType="lpstr">
      <vt:lpstr>PLAN 2023 I. Rebalans</vt:lpstr>
      <vt:lpstr>Nerealizirano 2022</vt:lpstr>
      <vt:lpstr>Oprema 42242-42252 - Grupe</vt:lpstr>
      <vt:lpstr>'Oprema 42242-42252 - Grupe'!Ispis_naslova</vt:lpstr>
      <vt:lpstr>'PLAN 2023 I. Rebalans'!Ispis_naslova</vt:lpstr>
    </vt:vector>
  </TitlesOfParts>
  <Company>Zavod za javno zdravstvo grada Zagreba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skovacevic</dc:creator>
  <cp:lastModifiedBy>Ana Mikuš</cp:lastModifiedBy>
  <cp:lastPrinted>2023-05-18T10:41:18Z</cp:lastPrinted>
  <dcterms:created xsi:type="dcterms:W3CDTF">2013-12-12T13:21:36Z</dcterms:created>
  <dcterms:modified xsi:type="dcterms:W3CDTF">2023-05-18T11:00:02Z</dcterms:modified>
</cp:coreProperties>
</file>