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53223"/>
  <mc:AlternateContent xmlns:mc="http://schemas.openxmlformats.org/markup-compatibility/2006">
    <mc:Choice Requires="x15">
      <x15ac:absPath xmlns:x15ac="http://schemas.microsoft.com/office/spreadsheetml/2010/11/ac" url="C:\Users\amikus\OneDrive - Nastavni zavod za javno zdravstvo Dr. Andrija Štampar\Desktop\UV  plan 2020\"/>
    </mc:Choice>
  </mc:AlternateContent>
  <xr:revisionPtr revIDLastSave="1002" documentId="8_{716684DF-8F88-4FBB-B290-96AD25D73E30}" xr6:coauthVersionLast="41" xr6:coauthVersionMax="41" xr10:uidLastSave="{9DDE224D-C1AE-439E-BA84-ED68F75C83B8}"/>
  <bookViews>
    <workbookView xWindow="-120" yWindow="-120" windowWidth="29040" windowHeight="15840" activeTab="1" xr2:uid="{00000000-000D-0000-FFFF-FFFF00000000}"/>
  </bookViews>
  <sheets>
    <sheet name="Plan 2020 - prihodi 6" sheetId="1" r:id="rId1"/>
    <sheet name="Plan 2020 - rashodi 3" sheetId="2" r:id="rId2"/>
    <sheet name="Plan 2020 - rashodi 4" sheetId="3" r:id="rId3"/>
  </sheets>
  <definedNames>
    <definedName name="_xlnm.Print_Titles" localSheetId="0">'Plan 2020 - prihodi 6'!$3:$4</definedName>
    <definedName name="_xlnm.Print_Titles" localSheetId="1">'Plan 2020 - rashodi 3'!$3:$4</definedName>
    <definedName name="_xlnm.Print_Titles" localSheetId="2">'Plan 2020 - rashodi 4'!$3:$4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04" i="2" l="1"/>
  <c r="O203" i="2"/>
  <c r="O202" i="2"/>
  <c r="O201" i="2"/>
  <c r="O200" i="2"/>
  <c r="O199" i="2"/>
  <c r="O198" i="2"/>
  <c r="O197" i="2"/>
  <c r="O196" i="2"/>
  <c r="O195" i="2"/>
  <c r="O194" i="2"/>
  <c r="O193" i="2"/>
  <c r="O192" i="2"/>
  <c r="O191" i="2"/>
  <c r="O190" i="2"/>
  <c r="O188" i="2"/>
  <c r="O186" i="2"/>
  <c r="O185" i="2"/>
  <c r="O184" i="2"/>
  <c r="O183" i="2"/>
  <c r="O182" i="2"/>
  <c r="O181" i="2"/>
  <c r="O180" i="2"/>
  <c r="O179" i="2"/>
  <c r="O178" i="2"/>
  <c r="O177" i="2"/>
  <c r="O176" i="2"/>
  <c r="O175" i="2"/>
  <c r="O174" i="2"/>
  <c r="O173" i="2"/>
  <c r="O124" i="2"/>
  <c r="O122" i="2"/>
  <c r="O121" i="2"/>
  <c r="O120" i="2"/>
  <c r="O119" i="2"/>
  <c r="O118" i="2"/>
  <c r="O117" i="2"/>
  <c r="O116" i="2"/>
  <c r="O115" i="2"/>
  <c r="O114" i="2"/>
  <c r="O113" i="2"/>
  <c r="O112" i="2"/>
  <c r="O111" i="2"/>
  <c r="O110" i="2"/>
  <c r="O109" i="2"/>
  <c r="O108" i="2"/>
  <c r="O107" i="2"/>
  <c r="O106" i="2"/>
  <c r="O105" i="2"/>
  <c r="O104" i="2"/>
  <c r="O103" i="2"/>
  <c r="O102" i="2"/>
  <c r="O101" i="2"/>
  <c r="O100" i="2"/>
  <c r="O99" i="2"/>
  <c r="O98" i="2"/>
  <c r="O97" i="2"/>
  <c r="O96" i="2"/>
  <c r="O95" i="2"/>
  <c r="O94" i="2"/>
  <c r="O93" i="2"/>
  <c r="O91" i="2"/>
  <c r="O90" i="2"/>
  <c r="O89" i="2"/>
  <c r="O88" i="2"/>
  <c r="O87" i="2"/>
  <c r="O86" i="2"/>
  <c r="O85" i="2"/>
  <c r="O84" i="2"/>
  <c r="O83" i="2"/>
  <c r="O82" i="2"/>
  <c r="O81" i="2"/>
  <c r="O80" i="2"/>
  <c r="O79" i="2"/>
  <c r="O78" i="2"/>
  <c r="O77" i="2"/>
  <c r="O76" i="2"/>
  <c r="O75" i="2"/>
  <c r="O74" i="2"/>
  <c r="O73" i="2"/>
  <c r="O72" i="2"/>
  <c r="O71" i="2"/>
  <c r="O70" i="2"/>
  <c r="O69" i="2"/>
  <c r="O68" i="2"/>
  <c r="O67" i="2"/>
  <c r="O66" i="2"/>
  <c r="O65" i="2"/>
  <c r="O64" i="2"/>
  <c r="O63" i="2"/>
  <c r="O62" i="2"/>
  <c r="O61" i="2"/>
  <c r="O60" i="2"/>
  <c r="O59" i="2"/>
  <c r="O58" i="2"/>
  <c r="O57" i="2"/>
  <c r="O56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8" i="2"/>
  <c r="O27" i="2"/>
  <c r="O26" i="2"/>
  <c r="O25" i="2"/>
  <c r="O21" i="2"/>
  <c r="O20" i="2"/>
  <c r="O19" i="2"/>
  <c r="O18" i="2"/>
  <c r="O17" i="2"/>
  <c r="O16" i="2"/>
  <c r="O15" i="2"/>
  <c r="O14" i="2"/>
  <c r="O11" i="2"/>
  <c r="O10" i="2"/>
  <c r="P204" i="2"/>
  <c r="P203" i="2"/>
  <c r="P202" i="2"/>
  <c r="P201" i="2"/>
  <c r="P200" i="2"/>
  <c r="P199" i="2"/>
  <c r="P198" i="2"/>
  <c r="P197" i="2"/>
  <c r="P196" i="2"/>
  <c r="P195" i="2"/>
  <c r="P194" i="2"/>
  <c r="P193" i="2"/>
  <c r="P192" i="2"/>
  <c r="P191" i="2"/>
  <c r="P190" i="2"/>
  <c r="P188" i="2"/>
  <c r="P186" i="2"/>
  <c r="P185" i="2"/>
  <c r="P184" i="2"/>
  <c r="P183" i="2"/>
  <c r="P182" i="2"/>
  <c r="P181" i="2"/>
  <c r="P180" i="2"/>
  <c r="P179" i="2"/>
  <c r="P178" i="2"/>
  <c r="P177" i="2"/>
  <c r="P176" i="2"/>
  <c r="P175" i="2"/>
  <c r="P174" i="2"/>
  <c r="P173" i="2"/>
  <c r="P124" i="2"/>
  <c r="P122" i="2"/>
  <c r="P121" i="2"/>
  <c r="P120" i="2"/>
  <c r="P119" i="2"/>
  <c r="P118" i="2"/>
  <c r="P117" i="2"/>
  <c r="P116" i="2"/>
  <c r="P115" i="2"/>
  <c r="P114" i="2"/>
  <c r="P113" i="2"/>
  <c r="P112" i="2"/>
  <c r="P111" i="2"/>
  <c r="P110" i="2"/>
  <c r="P109" i="2"/>
  <c r="P108" i="2"/>
  <c r="P107" i="2"/>
  <c r="P106" i="2"/>
  <c r="P105" i="2"/>
  <c r="P104" i="2"/>
  <c r="P103" i="2"/>
  <c r="P102" i="2"/>
  <c r="P101" i="2"/>
  <c r="P100" i="2"/>
  <c r="P99" i="2"/>
  <c r="P98" i="2"/>
  <c r="P97" i="2"/>
  <c r="P96" i="2"/>
  <c r="P95" i="2"/>
  <c r="P94" i="2"/>
  <c r="P93" i="2"/>
  <c r="P91" i="2"/>
  <c r="P90" i="2"/>
  <c r="P89" i="2"/>
  <c r="P88" i="2"/>
  <c r="P87" i="2"/>
  <c r="P86" i="2"/>
  <c r="P85" i="2"/>
  <c r="P84" i="2"/>
  <c r="P83" i="2"/>
  <c r="P82" i="2"/>
  <c r="P81" i="2"/>
  <c r="P80" i="2"/>
  <c r="P79" i="2"/>
  <c r="P78" i="2"/>
  <c r="P77" i="2"/>
  <c r="P76" i="2"/>
  <c r="P75" i="2"/>
  <c r="P74" i="2"/>
  <c r="P73" i="2"/>
  <c r="P72" i="2"/>
  <c r="P71" i="2"/>
  <c r="P70" i="2"/>
  <c r="P69" i="2"/>
  <c r="P68" i="2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8" i="2"/>
  <c r="P27" i="2"/>
  <c r="P26" i="2"/>
  <c r="P25" i="2"/>
  <c r="P21" i="2"/>
  <c r="P20" i="2"/>
  <c r="P19" i="2"/>
  <c r="P18" i="2"/>
  <c r="P17" i="2"/>
  <c r="P16" i="2"/>
  <c r="P15" i="2"/>
  <c r="P14" i="2"/>
  <c r="P11" i="2"/>
  <c r="P10" i="2"/>
  <c r="N127" i="2"/>
  <c r="K127" i="2"/>
  <c r="H127" i="2"/>
  <c r="O127" i="2" s="1"/>
  <c r="E127" i="2"/>
  <c r="P127" i="2" l="1"/>
  <c r="E9" i="3" l="1"/>
  <c r="O9" i="3"/>
  <c r="K56" i="3" l="1"/>
  <c r="K55" i="3"/>
  <c r="K51" i="3"/>
  <c r="K48" i="3"/>
  <c r="K47" i="3"/>
  <c r="K46" i="3"/>
  <c r="K43" i="3"/>
  <c r="K42" i="3"/>
  <c r="K41" i="3"/>
  <c r="K39" i="3"/>
  <c r="K38" i="3"/>
  <c r="K37" i="3"/>
  <c r="K35" i="3"/>
  <c r="K34" i="3"/>
  <c r="K33" i="3"/>
  <c r="K31" i="3"/>
  <c r="K30" i="3"/>
  <c r="K29" i="3"/>
  <c r="K28" i="3"/>
  <c r="K27" i="3"/>
  <c r="K25" i="3"/>
  <c r="K24" i="3"/>
  <c r="K23" i="3"/>
  <c r="K22" i="3"/>
  <c r="K20" i="3"/>
  <c r="K19" i="3"/>
  <c r="K18" i="3"/>
  <c r="K17" i="3"/>
  <c r="K14" i="3"/>
  <c r="K13" i="3"/>
  <c r="K9" i="3"/>
  <c r="N56" i="3"/>
  <c r="P56" i="3" s="1"/>
  <c r="N55" i="3"/>
  <c r="O55" i="3" s="1"/>
  <c r="N51" i="3"/>
  <c r="N48" i="3"/>
  <c r="N47" i="3"/>
  <c r="N46" i="3"/>
  <c r="N43" i="3"/>
  <c r="N42" i="3"/>
  <c r="N41" i="3"/>
  <c r="N39" i="3"/>
  <c r="N38" i="3"/>
  <c r="N37" i="3"/>
  <c r="N35" i="3"/>
  <c r="O35" i="3" s="1"/>
  <c r="N34" i="3"/>
  <c r="P34" i="3" s="1"/>
  <c r="N33" i="3"/>
  <c r="O33" i="3" s="1"/>
  <c r="N31" i="3"/>
  <c r="N30" i="3"/>
  <c r="N29" i="3"/>
  <c r="N28" i="3"/>
  <c r="N27" i="3"/>
  <c r="O27" i="3" s="1"/>
  <c r="N25" i="3"/>
  <c r="N24" i="3"/>
  <c r="N23" i="3"/>
  <c r="N22" i="3"/>
  <c r="N20" i="3"/>
  <c r="N19" i="3"/>
  <c r="N18" i="3"/>
  <c r="N17" i="3"/>
  <c r="O17" i="3" s="1"/>
  <c r="N14" i="3"/>
  <c r="N13" i="3"/>
  <c r="N9" i="3"/>
  <c r="M124" i="2"/>
  <c r="N189" i="2"/>
  <c r="O56" i="3" l="1"/>
  <c r="P17" i="3"/>
  <c r="P27" i="3"/>
  <c r="P35" i="3"/>
  <c r="P55" i="3"/>
  <c r="P18" i="3"/>
  <c r="O18" i="3"/>
  <c r="O51" i="3"/>
  <c r="P51" i="3"/>
  <c r="P9" i="3"/>
  <c r="P33" i="3"/>
  <c r="O34" i="3"/>
  <c r="J50" i="2"/>
  <c r="N9" i="2"/>
  <c r="G9" i="1" l="1"/>
  <c r="H62" i="1" l="1"/>
  <c r="H61" i="1"/>
  <c r="H60" i="1"/>
  <c r="H58" i="1"/>
  <c r="H57" i="1"/>
  <c r="H54" i="1"/>
  <c r="H52" i="1"/>
  <c r="H48" i="1"/>
  <c r="H46" i="1"/>
  <c r="H43" i="1"/>
  <c r="H41" i="1"/>
  <c r="H37" i="1"/>
  <c r="H36" i="1"/>
  <c r="H35" i="1"/>
  <c r="H31" i="1"/>
  <c r="H28" i="1"/>
  <c r="H26" i="1"/>
  <c r="H24" i="1"/>
  <c r="H23" i="1"/>
  <c r="H19" i="1"/>
  <c r="H17" i="1"/>
  <c r="H14" i="1"/>
  <c r="H12" i="1"/>
  <c r="H9" i="1"/>
  <c r="G62" i="1"/>
  <c r="G61" i="1"/>
  <c r="G60" i="1"/>
  <c r="G58" i="1"/>
  <c r="G57" i="1"/>
  <c r="G54" i="1"/>
  <c r="G52" i="1"/>
  <c r="G48" i="1"/>
  <c r="G46" i="1"/>
  <c r="G43" i="1"/>
  <c r="G41" i="1"/>
  <c r="G37" i="1"/>
  <c r="G36" i="1"/>
  <c r="G35" i="1"/>
  <c r="G31" i="1"/>
  <c r="G28" i="1"/>
  <c r="G26" i="1"/>
  <c r="G24" i="1"/>
  <c r="G23" i="1"/>
  <c r="G19" i="1"/>
  <c r="G17" i="1"/>
  <c r="G14" i="1"/>
  <c r="G12" i="1"/>
  <c r="F59" i="1"/>
  <c r="G59" i="1" s="1"/>
  <c r="F47" i="1"/>
  <c r="J135" i="2"/>
  <c r="L135" i="2"/>
  <c r="M135" i="2"/>
  <c r="K204" i="2"/>
  <c r="K203" i="2"/>
  <c r="K199" i="2"/>
  <c r="K198" i="2"/>
  <c r="K196" i="2"/>
  <c r="K194" i="2"/>
  <c r="K193" i="2"/>
  <c r="K189" i="2"/>
  <c r="K188" i="2"/>
  <c r="K186" i="2"/>
  <c r="K184" i="2"/>
  <c r="K183" i="2"/>
  <c r="K182" i="2"/>
  <c r="K181" i="2"/>
  <c r="K180" i="2"/>
  <c r="K178" i="2"/>
  <c r="K177" i="2"/>
  <c r="K176" i="2"/>
  <c r="K174" i="2"/>
  <c r="K172" i="2"/>
  <c r="K171" i="2"/>
  <c r="K170" i="2"/>
  <c r="K169" i="2"/>
  <c r="K167" i="2"/>
  <c r="K166" i="2"/>
  <c r="K163" i="2"/>
  <c r="K162" i="2"/>
  <c r="K161" i="2"/>
  <c r="K158" i="2"/>
  <c r="K157" i="2"/>
  <c r="K156" i="2"/>
  <c r="K155" i="2"/>
  <c r="K154" i="2"/>
  <c r="K152" i="2"/>
  <c r="K151" i="2"/>
  <c r="K150" i="2"/>
  <c r="K148" i="2"/>
  <c r="K147" i="2"/>
  <c r="K146" i="2"/>
  <c r="K145" i="2"/>
  <c r="K144" i="2"/>
  <c r="K143" i="2"/>
  <c r="K141" i="2"/>
  <c r="K140" i="2"/>
  <c r="K139" i="2"/>
  <c r="K138" i="2"/>
  <c r="K136" i="2"/>
  <c r="K135" i="2" s="1"/>
  <c r="K134" i="2"/>
  <c r="K133" i="2"/>
  <c r="K132" i="2"/>
  <c r="K130" i="2"/>
  <c r="K128" i="2"/>
  <c r="K126" i="2"/>
  <c r="K125" i="2"/>
  <c r="K124" i="2"/>
  <c r="K122" i="2"/>
  <c r="K121" i="2"/>
  <c r="K120" i="2"/>
  <c r="K119" i="2"/>
  <c r="K117" i="2"/>
  <c r="K116" i="2"/>
  <c r="K115" i="2"/>
  <c r="K114" i="2"/>
  <c r="K112" i="2"/>
  <c r="K110" i="2"/>
  <c r="K108" i="2"/>
  <c r="K107" i="2"/>
  <c r="K105" i="2"/>
  <c r="K104" i="2"/>
  <c r="K103" i="2"/>
  <c r="K101" i="2"/>
  <c r="K100" i="2"/>
  <c r="K99" i="2"/>
  <c r="K96" i="2"/>
  <c r="K95" i="2"/>
  <c r="K94" i="2"/>
  <c r="K91" i="2"/>
  <c r="K89" i="2"/>
  <c r="K88" i="2"/>
  <c r="K86" i="2"/>
  <c r="K85" i="2"/>
  <c r="K83" i="2"/>
  <c r="K82" i="2"/>
  <c r="K81" i="2"/>
  <c r="K80" i="2"/>
  <c r="K78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4" i="2"/>
  <c r="K53" i="2"/>
  <c r="K51" i="2"/>
  <c r="K49" i="2"/>
  <c r="K48" i="2"/>
  <c r="K45" i="2"/>
  <c r="K43" i="2"/>
  <c r="K42" i="2"/>
  <c r="K40" i="2"/>
  <c r="K38" i="2"/>
  <c r="K37" i="2"/>
  <c r="K36" i="2"/>
  <c r="K35" i="2"/>
  <c r="K34" i="2"/>
  <c r="K33" i="2"/>
  <c r="K32" i="2"/>
  <c r="K28" i="2"/>
  <c r="K27" i="2"/>
  <c r="K25" i="2"/>
  <c r="K24" i="2"/>
  <c r="K21" i="2"/>
  <c r="K20" i="2"/>
  <c r="K19" i="2"/>
  <c r="K18" i="2"/>
  <c r="K17" i="2"/>
  <c r="K16" i="2"/>
  <c r="K13" i="2"/>
  <c r="K11" i="2"/>
  <c r="K9" i="2"/>
  <c r="H204" i="2"/>
  <c r="H203" i="2"/>
  <c r="H199" i="2"/>
  <c r="H198" i="2"/>
  <c r="H196" i="2"/>
  <c r="H194" i="2"/>
  <c r="H193" i="2"/>
  <c r="H189" i="2"/>
  <c r="H188" i="2"/>
  <c r="H186" i="2"/>
  <c r="H184" i="2"/>
  <c r="H183" i="2"/>
  <c r="H182" i="2"/>
  <c r="H181" i="2"/>
  <c r="H180" i="2"/>
  <c r="H178" i="2"/>
  <c r="H177" i="2"/>
  <c r="H176" i="2"/>
  <c r="H174" i="2"/>
  <c r="H172" i="2"/>
  <c r="H171" i="2"/>
  <c r="H170" i="2"/>
  <c r="H169" i="2"/>
  <c r="H167" i="2"/>
  <c r="H166" i="2"/>
  <c r="H163" i="2"/>
  <c r="H162" i="2"/>
  <c r="H161" i="2"/>
  <c r="H158" i="2"/>
  <c r="H157" i="2"/>
  <c r="H156" i="2"/>
  <c r="H155" i="2"/>
  <c r="H154" i="2"/>
  <c r="H152" i="2"/>
  <c r="H151" i="2"/>
  <c r="H150" i="2"/>
  <c r="H148" i="2"/>
  <c r="H147" i="2"/>
  <c r="H146" i="2"/>
  <c r="H145" i="2"/>
  <c r="H144" i="2"/>
  <c r="H143" i="2"/>
  <c r="H141" i="2"/>
  <c r="H140" i="2"/>
  <c r="H139" i="2"/>
  <c r="H138" i="2"/>
  <c r="H136" i="2"/>
  <c r="H134" i="2"/>
  <c r="H133" i="2"/>
  <c r="H132" i="2"/>
  <c r="H130" i="2"/>
  <c r="H128" i="2"/>
  <c r="H126" i="2"/>
  <c r="H125" i="2"/>
  <c r="H124" i="2"/>
  <c r="H122" i="2"/>
  <c r="H121" i="2"/>
  <c r="H120" i="2"/>
  <c r="H119" i="2"/>
  <c r="H117" i="2"/>
  <c r="H116" i="2"/>
  <c r="H115" i="2"/>
  <c r="H114" i="2"/>
  <c r="H112" i="2"/>
  <c r="H110" i="2"/>
  <c r="H108" i="2"/>
  <c r="H107" i="2"/>
  <c r="H105" i="2"/>
  <c r="H104" i="2"/>
  <c r="H103" i="2"/>
  <c r="H101" i="2"/>
  <c r="H100" i="2"/>
  <c r="H99" i="2"/>
  <c r="H96" i="2"/>
  <c r="H95" i="2"/>
  <c r="H94" i="2"/>
  <c r="H91" i="2"/>
  <c r="H89" i="2"/>
  <c r="H88" i="2"/>
  <c r="H86" i="2"/>
  <c r="H85" i="2"/>
  <c r="H83" i="2"/>
  <c r="H82" i="2"/>
  <c r="H81" i="2"/>
  <c r="H80" i="2"/>
  <c r="H78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4" i="2"/>
  <c r="H53" i="2"/>
  <c r="H51" i="2"/>
  <c r="H49" i="2"/>
  <c r="H48" i="2"/>
  <c r="H45" i="2"/>
  <c r="H43" i="2"/>
  <c r="H42" i="2"/>
  <c r="H40" i="2"/>
  <c r="H38" i="2"/>
  <c r="H37" i="2"/>
  <c r="H36" i="2"/>
  <c r="H35" i="2"/>
  <c r="H34" i="2"/>
  <c r="H33" i="2"/>
  <c r="H32" i="2"/>
  <c r="H28" i="2"/>
  <c r="H27" i="2"/>
  <c r="H25" i="2"/>
  <c r="H24" i="2"/>
  <c r="H21" i="2"/>
  <c r="H20" i="2"/>
  <c r="H19" i="2"/>
  <c r="H18" i="2"/>
  <c r="H17" i="2"/>
  <c r="H16" i="2"/>
  <c r="H13" i="2"/>
  <c r="H11" i="2"/>
  <c r="H9" i="2"/>
  <c r="E204" i="2"/>
  <c r="E203" i="2"/>
  <c r="E199" i="2"/>
  <c r="E198" i="2"/>
  <c r="E196" i="2"/>
  <c r="E194" i="2"/>
  <c r="E193" i="2"/>
  <c r="E189" i="2"/>
  <c r="E188" i="2"/>
  <c r="E186" i="2"/>
  <c r="E184" i="2"/>
  <c r="E183" i="2"/>
  <c r="E182" i="2"/>
  <c r="E181" i="2"/>
  <c r="E180" i="2"/>
  <c r="E178" i="2"/>
  <c r="E177" i="2"/>
  <c r="E176" i="2"/>
  <c r="E174" i="2"/>
  <c r="E172" i="2"/>
  <c r="E171" i="2"/>
  <c r="E170" i="2"/>
  <c r="E169" i="2"/>
  <c r="E167" i="2"/>
  <c r="E166" i="2"/>
  <c r="E163" i="2"/>
  <c r="E162" i="2"/>
  <c r="E161" i="2"/>
  <c r="E158" i="2"/>
  <c r="E157" i="2"/>
  <c r="E156" i="2"/>
  <c r="E155" i="2"/>
  <c r="E154" i="2"/>
  <c r="E152" i="2"/>
  <c r="E151" i="2"/>
  <c r="E150" i="2"/>
  <c r="E148" i="2"/>
  <c r="E147" i="2"/>
  <c r="E146" i="2"/>
  <c r="E145" i="2"/>
  <c r="E144" i="2"/>
  <c r="E143" i="2"/>
  <c r="E141" i="2"/>
  <c r="E140" i="2"/>
  <c r="E139" i="2"/>
  <c r="E138" i="2"/>
  <c r="E136" i="2"/>
  <c r="E134" i="2"/>
  <c r="E133" i="2"/>
  <c r="E132" i="2"/>
  <c r="E130" i="2"/>
  <c r="E128" i="2"/>
  <c r="E126" i="2"/>
  <c r="E125" i="2"/>
  <c r="E124" i="2"/>
  <c r="E122" i="2"/>
  <c r="E121" i="2"/>
  <c r="E120" i="2"/>
  <c r="E119" i="2"/>
  <c r="E117" i="2"/>
  <c r="E116" i="2"/>
  <c r="E114" i="2"/>
  <c r="E112" i="2"/>
  <c r="E110" i="2"/>
  <c r="E108" i="2"/>
  <c r="E107" i="2"/>
  <c r="E105" i="2"/>
  <c r="E104" i="2"/>
  <c r="E103" i="2"/>
  <c r="E101" i="2"/>
  <c r="E100" i="2"/>
  <c r="E99" i="2"/>
  <c r="E96" i="2"/>
  <c r="E95" i="2"/>
  <c r="E94" i="2"/>
  <c r="E91" i="2"/>
  <c r="E89" i="2"/>
  <c r="E88" i="2"/>
  <c r="E86" i="2"/>
  <c r="E85" i="2"/>
  <c r="E83" i="2"/>
  <c r="E82" i="2"/>
  <c r="E81" i="2"/>
  <c r="E80" i="2"/>
  <c r="E78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4" i="2"/>
  <c r="E53" i="2"/>
  <c r="E51" i="2"/>
  <c r="E49" i="2"/>
  <c r="E48" i="2"/>
  <c r="E45" i="2"/>
  <c r="E43" i="2"/>
  <c r="E42" i="2"/>
  <c r="E40" i="2"/>
  <c r="E38" i="2"/>
  <c r="E37" i="2"/>
  <c r="E36" i="2"/>
  <c r="E35" i="2"/>
  <c r="E34" i="2"/>
  <c r="E33" i="2"/>
  <c r="E32" i="2"/>
  <c r="E28" i="2"/>
  <c r="E27" i="2"/>
  <c r="E25" i="2"/>
  <c r="E24" i="2"/>
  <c r="E21" i="2"/>
  <c r="E20" i="2"/>
  <c r="E19" i="2"/>
  <c r="E18" i="2"/>
  <c r="E17" i="2"/>
  <c r="E16" i="2"/>
  <c r="E13" i="2"/>
  <c r="E11" i="2"/>
  <c r="E9" i="2"/>
  <c r="P189" i="2" l="1"/>
  <c r="O189" i="2"/>
  <c r="O9" i="2"/>
  <c r="P9" i="2"/>
  <c r="H59" i="1"/>
  <c r="D8" i="3"/>
  <c r="D7" i="3" s="1"/>
  <c r="D6" i="3" s="1"/>
  <c r="F8" i="3"/>
  <c r="F7" i="3" s="1"/>
  <c r="F6" i="3" s="1"/>
  <c r="G8" i="3"/>
  <c r="G7" i="3" s="1"/>
  <c r="G6" i="3" s="1"/>
  <c r="H8" i="3"/>
  <c r="H7" i="3" s="1"/>
  <c r="H6" i="3" s="1"/>
  <c r="G12" i="3"/>
  <c r="G11" i="3" s="1"/>
  <c r="H187" i="2" l="1"/>
  <c r="J8" i="2" l="1"/>
  <c r="K8" i="2"/>
  <c r="J10" i="2"/>
  <c r="K10" i="2"/>
  <c r="J12" i="2"/>
  <c r="K12" i="2"/>
  <c r="J15" i="2"/>
  <c r="J14" i="2" s="1"/>
  <c r="K15" i="2"/>
  <c r="K14" i="2" s="1"/>
  <c r="J23" i="2"/>
  <c r="K23" i="2"/>
  <c r="K26" i="2"/>
  <c r="J26" i="2"/>
  <c r="J31" i="2"/>
  <c r="K31" i="2"/>
  <c r="J39" i="2"/>
  <c r="K39" i="2"/>
  <c r="J41" i="2"/>
  <c r="K41" i="2"/>
  <c r="J44" i="2"/>
  <c r="K44" i="2"/>
  <c r="K50" i="2"/>
  <c r="J52" i="2"/>
  <c r="K52" i="2"/>
  <c r="K47" i="2" s="1"/>
  <c r="J56" i="2"/>
  <c r="K56" i="2"/>
  <c r="J77" i="2"/>
  <c r="K77" i="2"/>
  <c r="J79" i="2"/>
  <c r="K79" i="2"/>
  <c r="J84" i="2"/>
  <c r="K84" i="2"/>
  <c r="J87" i="2"/>
  <c r="K87" i="2"/>
  <c r="J90" i="2"/>
  <c r="K90" i="2"/>
  <c r="J93" i="2"/>
  <c r="K93" i="2"/>
  <c r="J98" i="2"/>
  <c r="K98" i="2"/>
  <c r="J102" i="2"/>
  <c r="K102" i="2"/>
  <c r="J106" i="2"/>
  <c r="K106" i="2"/>
  <c r="J109" i="2"/>
  <c r="K109" i="2"/>
  <c r="J111" i="2"/>
  <c r="K111" i="2"/>
  <c r="J118" i="2"/>
  <c r="J113" i="2" s="1"/>
  <c r="K118" i="2"/>
  <c r="K113" i="2" s="1"/>
  <c r="J123" i="2"/>
  <c r="K123" i="2"/>
  <c r="J131" i="2"/>
  <c r="J129" i="2" s="1"/>
  <c r="K131" i="2"/>
  <c r="K129" i="2" s="1"/>
  <c r="J142" i="2"/>
  <c r="J137" i="2" s="1"/>
  <c r="K142" i="2"/>
  <c r="J149" i="2"/>
  <c r="K149" i="2"/>
  <c r="J153" i="2"/>
  <c r="K153" i="2"/>
  <c r="J160" i="2"/>
  <c r="J159" i="2" s="1"/>
  <c r="K160" i="2"/>
  <c r="K159" i="2" s="1"/>
  <c r="J165" i="2"/>
  <c r="K165" i="2"/>
  <c r="J168" i="2"/>
  <c r="K168" i="2"/>
  <c r="J173" i="2"/>
  <c r="K173" i="2"/>
  <c r="J175" i="2"/>
  <c r="K175" i="2"/>
  <c r="J179" i="2"/>
  <c r="K179" i="2"/>
  <c r="J185" i="2"/>
  <c r="K185" i="2"/>
  <c r="J187" i="2"/>
  <c r="K187" i="2"/>
  <c r="J192" i="2"/>
  <c r="K192" i="2"/>
  <c r="J195" i="2"/>
  <c r="K195" i="2"/>
  <c r="J197" i="2"/>
  <c r="K197" i="2"/>
  <c r="K202" i="2"/>
  <c r="K201" i="2" s="1"/>
  <c r="K200" i="2" s="1"/>
  <c r="J202" i="2"/>
  <c r="J201" i="2" s="1"/>
  <c r="J200" i="2" s="1"/>
  <c r="H8" i="2"/>
  <c r="I8" i="2"/>
  <c r="H10" i="2"/>
  <c r="I10" i="2"/>
  <c r="H12" i="2"/>
  <c r="I12" i="2"/>
  <c r="H15" i="2"/>
  <c r="H14" i="2" s="1"/>
  <c r="I15" i="2"/>
  <c r="I14" i="2" s="1"/>
  <c r="H23" i="2"/>
  <c r="I23" i="2"/>
  <c r="H26" i="2"/>
  <c r="I26" i="2"/>
  <c r="H31" i="2"/>
  <c r="I31" i="2"/>
  <c r="H39" i="2"/>
  <c r="I39" i="2"/>
  <c r="H41" i="2"/>
  <c r="I41" i="2"/>
  <c r="H44" i="2"/>
  <c r="I44" i="2"/>
  <c r="H50" i="2"/>
  <c r="I50" i="2"/>
  <c r="H52" i="2"/>
  <c r="I52" i="2"/>
  <c r="H56" i="2"/>
  <c r="I56" i="2"/>
  <c r="H77" i="2"/>
  <c r="I77" i="2"/>
  <c r="H79" i="2"/>
  <c r="I79" i="2"/>
  <c r="H84" i="2"/>
  <c r="I84" i="2"/>
  <c r="H87" i="2"/>
  <c r="I87" i="2"/>
  <c r="H90" i="2"/>
  <c r="I90" i="2"/>
  <c r="H93" i="2"/>
  <c r="I93" i="2"/>
  <c r="H98" i="2"/>
  <c r="I98" i="2"/>
  <c r="H102" i="2"/>
  <c r="I102" i="2"/>
  <c r="H106" i="2"/>
  <c r="I106" i="2"/>
  <c r="H109" i="2"/>
  <c r="I109" i="2"/>
  <c r="H111" i="2"/>
  <c r="I111" i="2"/>
  <c r="H118" i="2"/>
  <c r="H113" i="2" s="1"/>
  <c r="I118" i="2"/>
  <c r="I113" i="2" s="1"/>
  <c r="H123" i="2"/>
  <c r="I123" i="2"/>
  <c r="H131" i="2"/>
  <c r="I131" i="2"/>
  <c r="H135" i="2"/>
  <c r="I135" i="2"/>
  <c r="H142" i="2"/>
  <c r="H137" i="2" s="1"/>
  <c r="I142" i="2"/>
  <c r="I137" i="2" s="1"/>
  <c r="H149" i="2"/>
  <c r="I149" i="2"/>
  <c r="H153" i="2"/>
  <c r="I153" i="2"/>
  <c r="H160" i="2"/>
  <c r="H159" i="2" s="1"/>
  <c r="I160" i="2"/>
  <c r="I159" i="2" s="1"/>
  <c r="H165" i="2"/>
  <c r="I165" i="2"/>
  <c r="H168" i="2"/>
  <c r="I168" i="2"/>
  <c r="H173" i="2"/>
  <c r="I173" i="2"/>
  <c r="H175" i="2"/>
  <c r="I175" i="2"/>
  <c r="H179" i="2"/>
  <c r="I179" i="2"/>
  <c r="H185" i="2"/>
  <c r="I185" i="2"/>
  <c r="I187" i="2"/>
  <c r="H192" i="2"/>
  <c r="I192" i="2"/>
  <c r="H195" i="2"/>
  <c r="I195" i="2"/>
  <c r="H197" i="2"/>
  <c r="I197" i="2"/>
  <c r="H202" i="2"/>
  <c r="H201" i="2" s="1"/>
  <c r="H200" i="2" s="1"/>
  <c r="I202" i="2"/>
  <c r="I201" i="2" s="1"/>
  <c r="I200" i="2" s="1"/>
  <c r="N54" i="2"/>
  <c r="N53" i="2"/>
  <c r="N51" i="2"/>
  <c r="N49" i="2"/>
  <c r="N48" i="2"/>
  <c r="N45" i="2"/>
  <c r="N43" i="2"/>
  <c r="N42" i="2"/>
  <c r="N40" i="2"/>
  <c r="N38" i="2"/>
  <c r="N37" i="2"/>
  <c r="N36" i="2"/>
  <c r="N35" i="2"/>
  <c r="N34" i="2"/>
  <c r="N33" i="2"/>
  <c r="N32" i="2"/>
  <c r="N25" i="2"/>
  <c r="N24" i="2"/>
  <c r="N21" i="2"/>
  <c r="N20" i="2"/>
  <c r="N19" i="2"/>
  <c r="N18" i="2"/>
  <c r="N17" i="2"/>
  <c r="N16" i="2"/>
  <c r="N13" i="2"/>
  <c r="N11" i="2"/>
  <c r="F8" i="1"/>
  <c r="G8" i="1"/>
  <c r="G7" i="1" s="1"/>
  <c r="F11" i="1"/>
  <c r="G11" i="1"/>
  <c r="F13" i="1"/>
  <c r="F16" i="1"/>
  <c r="G16" i="1"/>
  <c r="F18" i="1"/>
  <c r="G18" i="1"/>
  <c r="F22" i="1"/>
  <c r="G22" i="1"/>
  <c r="F25" i="1"/>
  <c r="G25" i="1"/>
  <c r="F27" i="1"/>
  <c r="G27" i="1"/>
  <c r="F30" i="1"/>
  <c r="G30" i="1"/>
  <c r="G29" i="1" s="1"/>
  <c r="F34" i="1"/>
  <c r="G34" i="1"/>
  <c r="G33" i="1" s="1"/>
  <c r="G32" i="1" s="1"/>
  <c r="F40" i="1"/>
  <c r="G40" i="1"/>
  <c r="F42" i="1"/>
  <c r="G42" i="1"/>
  <c r="F45" i="1"/>
  <c r="G45" i="1"/>
  <c r="G47" i="1"/>
  <c r="F51" i="1"/>
  <c r="G51" i="1"/>
  <c r="F53" i="1"/>
  <c r="G53" i="1"/>
  <c r="F56" i="1"/>
  <c r="G56" i="1"/>
  <c r="G55" i="1" s="1"/>
  <c r="P24" i="2" l="1"/>
  <c r="O24" i="2"/>
  <c r="O13" i="2"/>
  <c r="P13" i="2"/>
  <c r="K137" i="2"/>
  <c r="G39" i="1"/>
  <c r="F33" i="1"/>
  <c r="F7" i="1"/>
  <c r="F44" i="1"/>
  <c r="F29" i="1"/>
  <c r="F55" i="1"/>
  <c r="G15" i="1"/>
  <c r="G44" i="1"/>
  <c r="F39" i="1"/>
  <c r="F21" i="1"/>
  <c r="J47" i="2"/>
  <c r="J22" i="2"/>
  <c r="J30" i="2"/>
  <c r="I129" i="2"/>
  <c r="H55" i="2"/>
  <c r="H97" i="2"/>
  <c r="K191" i="2"/>
  <c r="K190" i="2" s="1"/>
  <c r="K164" i="2"/>
  <c r="K97" i="2"/>
  <c r="K55" i="2"/>
  <c r="K46" i="2" s="1"/>
  <c r="J7" i="2"/>
  <c r="J191" i="2"/>
  <c r="J190" i="2" s="1"/>
  <c r="J164" i="2"/>
  <c r="J97" i="2"/>
  <c r="J92" i="2" s="1"/>
  <c r="J55" i="2"/>
  <c r="K7" i="2"/>
  <c r="K30" i="2"/>
  <c r="K22" i="2"/>
  <c r="H47" i="2"/>
  <c r="H30" i="2"/>
  <c r="H22" i="2"/>
  <c r="H191" i="2"/>
  <c r="H190" i="2" s="1"/>
  <c r="H164" i="2"/>
  <c r="H129" i="2"/>
  <c r="I47" i="2"/>
  <c r="I22" i="2"/>
  <c r="H7" i="2"/>
  <c r="I191" i="2"/>
  <c r="I164" i="2"/>
  <c r="I97" i="2"/>
  <c r="I55" i="2"/>
  <c r="I30" i="2"/>
  <c r="I7" i="2"/>
  <c r="G50" i="1"/>
  <c r="G49" i="1" s="1"/>
  <c r="F50" i="1"/>
  <c r="F15" i="1"/>
  <c r="G21" i="1"/>
  <c r="G20" i="1" s="1"/>
  <c r="F10" i="1"/>
  <c r="G38" i="1" l="1"/>
  <c r="K92" i="2"/>
  <c r="I92" i="2"/>
  <c r="J46" i="2"/>
  <c r="J29" i="2" s="1"/>
  <c r="J6" i="2"/>
  <c r="F49" i="1"/>
  <c r="F20" i="1"/>
  <c r="F6" i="1"/>
  <c r="F38" i="1"/>
  <c r="F32" i="1"/>
  <c r="H92" i="2"/>
  <c r="H46" i="2"/>
  <c r="I6" i="2"/>
  <c r="K29" i="2"/>
  <c r="H6" i="2"/>
  <c r="K6" i="2"/>
  <c r="I46" i="2"/>
  <c r="I190" i="2"/>
  <c r="G13" i="1"/>
  <c r="G10" i="1" s="1"/>
  <c r="G6" i="1" s="1"/>
  <c r="G5" i="1" s="1"/>
  <c r="H50" i="3"/>
  <c r="H49" i="3" s="1"/>
  <c r="H48" i="3"/>
  <c r="H47" i="3"/>
  <c r="H46" i="3"/>
  <c r="H43" i="3"/>
  <c r="H42" i="3"/>
  <c r="H41" i="3"/>
  <c r="H39" i="3"/>
  <c r="H38" i="3"/>
  <c r="H37" i="3"/>
  <c r="H31" i="3"/>
  <c r="H30" i="3"/>
  <c r="H29" i="3"/>
  <c r="H28" i="3"/>
  <c r="H25" i="3"/>
  <c r="H24" i="3"/>
  <c r="H23" i="3"/>
  <c r="H22" i="3"/>
  <c r="H20" i="3"/>
  <c r="H19" i="3"/>
  <c r="H14" i="3"/>
  <c r="H13" i="3"/>
  <c r="F10" i="2"/>
  <c r="G10" i="2"/>
  <c r="I50" i="3"/>
  <c r="I49" i="3" s="1"/>
  <c r="I8" i="3"/>
  <c r="I7" i="3" s="1"/>
  <c r="I6" i="3" s="1"/>
  <c r="G16" i="3"/>
  <c r="G21" i="3"/>
  <c r="G26" i="3"/>
  <c r="G32" i="3"/>
  <c r="G36" i="3"/>
  <c r="G40" i="3"/>
  <c r="G45" i="3"/>
  <c r="G44" i="3" s="1"/>
  <c r="G50" i="3"/>
  <c r="G49" i="3" s="1"/>
  <c r="G54" i="3"/>
  <c r="G53" i="3" s="1"/>
  <c r="G52" i="3" s="1"/>
  <c r="F54" i="3"/>
  <c r="F53" i="3" s="1"/>
  <c r="F52" i="3" s="1"/>
  <c r="F50" i="3"/>
  <c r="F49" i="3" s="1"/>
  <c r="F45" i="3"/>
  <c r="F44" i="3" s="1"/>
  <c r="F40" i="3"/>
  <c r="F36" i="3"/>
  <c r="F32" i="3"/>
  <c r="F26" i="3"/>
  <c r="F21" i="3"/>
  <c r="F16" i="3"/>
  <c r="F12" i="3"/>
  <c r="F11" i="3" s="1"/>
  <c r="N199" i="2"/>
  <c r="N193" i="2"/>
  <c r="N176" i="2"/>
  <c r="N154" i="2"/>
  <c r="N133" i="2"/>
  <c r="N117" i="2"/>
  <c r="N110" i="2"/>
  <c r="N108" i="2"/>
  <c r="N100" i="2"/>
  <c r="N91" i="2"/>
  <c r="N88" i="2"/>
  <c r="N86" i="2"/>
  <c r="N83" i="2"/>
  <c r="N82" i="2"/>
  <c r="N74" i="2"/>
  <c r="N69" i="2"/>
  <c r="N68" i="2"/>
  <c r="N61" i="2"/>
  <c r="N57" i="2"/>
  <c r="N44" i="2"/>
  <c r="M204" i="2"/>
  <c r="M203" i="2"/>
  <c r="M202" i="2" s="1"/>
  <c r="M201" i="2" s="1"/>
  <c r="M200" i="2" s="1"/>
  <c r="M187" i="2"/>
  <c r="N182" i="2"/>
  <c r="M175" i="2"/>
  <c r="M165" i="2"/>
  <c r="N161" i="2"/>
  <c r="M153" i="2"/>
  <c r="M149" i="2"/>
  <c r="N140" i="2"/>
  <c r="N138" i="2"/>
  <c r="M131" i="2"/>
  <c r="M130" i="2"/>
  <c r="N130" i="2" s="1"/>
  <c r="M123" i="2"/>
  <c r="M118" i="2"/>
  <c r="M109" i="2"/>
  <c r="M106" i="2"/>
  <c r="M93" i="2"/>
  <c r="M90" i="2"/>
  <c r="M87" i="2"/>
  <c r="N76" i="2"/>
  <c r="N75" i="2"/>
  <c r="N72" i="2"/>
  <c r="N65" i="2"/>
  <c r="N64" i="2"/>
  <c r="M44" i="2"/>
  <c r="M41" i="2"/>
  <c r="M28" i="2"/>
  <c r="M27" i="2"/>
  <c r="M23" i="2"/>
  <c r="N12" i="2"/>
  <c r="M10" i="2"/>
  <c r="M8" i="2"/>
  <c r="L204" i="2"/>
  <c r="L203" i="2"/>
  <c r="L197" i="2"/>
  <c r="L195" i="2"/>
  <c r="L192" i="2"/>
  <c r="N186" i="2"/>
  <c r="N184" i="2"/>
  <c r="N181" i="2"/>
  <c r="N178" i="2"/>
  <c r="N172" i="2"/>
  <c r="N170" i="2"/>
  <c r="N167" i="2"/>
  <c r="N162" i="2"/>
  <c r="L160" i="2"/>
  <c r="L159" i="2" s="1"/>
  <c r="N158" i="2"/>
  <c r="N156" i="2"/>
  <c r="N155" i="2"/>
  <c r="N151" i="2"/>
  <c r="N150" i="2"/>
  <c r="N148" i="2"/>
  <c r="N147" i="2"/>
  <c r="N146" i="2"/>
  <c r="N139" i="2"/>
  <c r="N132" i="2"/>
  <c r="N128" i="2"/>
  <c r="N126" i="2"/>
  <c r="N121" i="2"/>
  <c r="N119" i="2"/>
  <c r="N114" i="2"/>
  <c r="L111" i="2"/>
  <c r="L109" i="2"/>
  <c r="N103" i="2"/>
  <c r="N96" i="2"/>
  <c r="N94" i="2"/>
  <c r="L84" i="2"/>
  <c r="N73" i="2"/>
  <c r="N71" i="2"/>
  <c r="N67" i="2"/>
  <c r="N66" i="2"/>
  <c r="N63" i="2"/>
  <c r="N62" i="2"/>
  <c r="N60" i="2"/>
  <c r="N59" i="2"/>
  <c r="L56" i="2"/>
  <c r="L52" i="2"/>
  <c r="L50" i="2"/>
  <c r="L44" i="2"/>
  <c r="N39" i="2"/>
  <c r="L39" i="2"/>
  <c r="L28" i="2"/>
  <c r="L27" i="2"/>
  <c r="L10" i="2"/>
  <c r="L8" i="2"/>
  <c r="M12" i="2"/>
  <c r="M39" i="2"/>
  <c r="M50" i="2"/>
  <c r="N50" i="2"/>
  <c r="M77" i="2"/>
  <c r="M185" i="2"/>
  <c r="M192" i="2"/>
  <c r="M197" i="2"/>
  <c r="G202" i="2"/>
  <c r="G201" i="2" s="1"/>
  <c r="G200" i="2" s="1"/>
  <c r="F202" i="2"/>
  <c r="F201" i="2" s="1"/>
  <c r="F200" i="2" s="1"/>
  <c r="G197" i="2"/>
  <c r="F197" i="2"/>
  <c r="G195" i="2"/>
  <c r="F195" i="2"/>
  <c r="G192" i="2"/>
  <c r="F192" i="2"/>
  <c r="G187" i="2"/>
  <c r="F187" i="2"/>
  <c r="L185" i="2"/>
  <c r="G185" i="2"/>
  <c r="F185" i="2"/>
  <c r="G179" i="2"/>
  <c r="F179" i="2"/>
  <c r="G175" i="2"/>
  <c r="F175" i="2"/>
  <c r="L173" i="2"/>
  <c r="G173" i="2"/>
  <c r="F173" i="2"/>
  <c r="G168" i="2"/>
  <c r="F168" i="2"/>
  <c r="G165" i="2"/>
  <c r="F165" i="2"/>
  <c r="G160" i="2"/>
  <c r="G159" i="2" s="1"/>
  <c r="F160" i="2"/>
  <c r="F159" i="2" s="1"/>
  <c r="G153" i="2"/>
  <c r="F153" i="2"/>
  <c r="G149" i="2"/>
  <c r="F149" i="2"/>
  <c r="G142" i="2"/>
  <c r="G137" i="2" s="1"/>
  <c r="F142" i="2"/>
  <c r="F137" i="2" s="1"/>
  <c r="G135" i="2"/>
  <c r="F135" i="2"/>
  <c r="G131" i="2"/>
  <c r="F131" i="2"/>
  <c r="G123" i="2"/>
  <c r="F123" i="2"/>
  <c r="G118" i="2"/>
  <c r="G113" i="2" s="1"/>
  <c r="F118" i="2"/>
  <c r="F113" i="2" s="1"/>
  <c r="G111" i="2"/>
  <c r="F111" i="2"/>
  <c r="G109" i="2"/>
  <c r="F109" i="2"/>
  <c r="G106" i="2"/>
  <c r="F106" i="2"/>
  <c r="G102" i="2"/>
  <c r="F102" i="2"/>
  <c r="G98" i="2"/>
  <c r="F98" i="2"/>
  <c r="G93" i="2"/>
  <c r="F93" i="2"/>
  <c r="L90" i="2"/>
  <c r="G90" i="2"/>
  <c r="F90" i="2"/>
  <c r="G87" i="2"/>
  <c r="F87" i="2"/>
  <c r="G84" i="2"/>
  <c r="F84" i="2"/>
  <c r="G79" i="2"/>
  <c r="F79" i="2"/>
  <c r="G77" i="2"/>
  <c r="F77" i="2"/>
  <c r="G56" i="2"/>
  <c r="F56" i="2"/>
  <c r="G52" i="2"/>
  <c r="F52" i="2"/>
  <c r="G50" i="2"/>
  <c r="F50" i="2"/>
  <c r="G44" i="2"/>
  <c r="F44" i="2"/>
  <c r="G41" i="2"/>
  <c r="F41" i="2"/>
  <c r="G39" i="2"/>
  <c r="F39" i="2"/>
  <c r="G31" i="2"/>
  <c r="F31" i="2"/>
  <c r="G26" i="2"/>
  <c r="F26" i="2"/>
  <c r="G23" i="2"/>
  <c r="F23" i="2"/>
  <c r="G15" i="2"/>
  <c r="G14" i="2" s="1"/>
  <c r="F15" i="2"/>
  <c r="F14" i="2" s="1"/>
  <c r="L12" i="2"/>
  <c r="G12" i="2"/>
  <c r="F12" i="2"/>
  <c r="G8" i="2"/>
  <c r="F8" i="2"/>
  <c r="E53" i="1"/>
  <c r="E51" i="1"/>
  <c r="E47" i="1"/>
  <c r="E45" i="1"/>
  <c r="E42" i="1"/>
  <c r="E40" i="1"/>
  <c r="E30" i="1"/>
  <c r="E29" i="1" s="1"/>
  <c r="E27" i="1"/>
  <c r="E25" i="1"/>
  <c r="E18" i="1"/>
  <c r="E16" i="1"/>
  <c r="E14" i="1"/>
  <c r="E13" i="1" s="1"/>
  <c r="E11" i="1"/>
  <c r="E8" i="1"/>
  <c r="E7" i="1" s="1"/>
  <c r="D8" i="1"/>
  <c r="D11" i="1"/>
  <c r="H11" i="1" s="1"/>
  <c r="D13" i="1"/>
  <c r="H13" i="1" s="1"/>
  <c r="D16" i="1"/>
  <c r="H16" i="1" s="1"/>
  <c r="D18" i="1"/>
  <c r="D22" i="1"/>
  <c r="H22" i="1" s="1"/>
  <c r="D25" i="1"/>
  <c r="H25" i="1" s="1"/>
  <c r="D27" i="1"/>
  <c r="H27" i="1" s="1"/>
  <c r="D30" i="1"/>
  <c r="D34" i="1"/>
  <c r="D40" i="1"/>
  <c r="H40" i="1" s="1"/>
  <c r="D42" i="1"/>
  <c r="H42" i="1" s="1"/>
  <c r="D45" i="1"/>
  <c r="H45" i="1" s="1"/>
  <c r="D47" i="1"/>
  <c r="H47" i="1" s="1"/>
  <c r="D51" i="1"/>
  <c r="H51" i="1" s="1"/>
  <c r="D53" i="1"/>
  <c r="H53" i="1" s="1"/>
  <c r="D56" i="1"/>
  <c r="C37" i="1"/>
  <c r="C34" i="1" s="1"/>
  <c r="C33" i="1" s="1"/>
  <c r="E56" i="3"/>
  <c r="E51" i="3"/>
  <c r="E47" i="3"/>
  <c r="E46" i="3"/>
  <c r="E43" i="3"/>
  <c r="E42" i="3"/>
  <c r="E41" i="3"/>
  <c r="E39" i="3"/>
  <c r="E38" i="3"/>
  <c r="E37" i="3"/>
  <c r="E34" i="3"/>
  <c r="E33" i="3"/>
  <c r="E31" i="3"/>
  <c r="E30" i="3"/>
  <c r="E29" i="3"/>
  <c r="E28" i="3"/>
  <c r="E27" i="3"/>
  <c r="E25" i="3"/>
  <c r="E24" i="3"/>
  <c r="E23" i="3"/>
  <c r="E22" i="3"/>
  <c r="E20" i="3"/>
  <c r="E19" i="3"/>
  <c r="E18" i="3"/>
  <c r="E14" i="3"/>
  <c r="E13" i="3"/>
  <c r="E8" i="3"/>
  <c r="E7" i="3" s="1"/>
  <c r="E6" i="3" s="1"/>
  <c r="D12" i="3"/>
  <c r="D11" i="3" s="1"/>
  <c r="D16" i="3"/>
  <c r="D21" i="3"/>
  <c r="D26" i="3"/>
  <c r="D32" i="3"/>
  <c r="D36" i="3"/>
  <c r="D40" i="3"/>
  <c r="D45" i="3"/>
  <c r="D44" i="3" s="1"/>
  <c r="D50" i="3"/>
  <c r="D49" i="3" s="1"/>
  <c r="D54" i="3"/>
  <c r="D53" i="3" s="1"/>
  <c r="D52" i="3" s="1"/>
  <c r="D202" i="2"/>
  <c r="D197" i="2"/>
  <c r="D195" i="2"/>
  <c r="D192" i="2"/>
  <c r="D187" i="2"/>
  <c r="D185" i="2"/>
  <c r="D179" i="2"/>
  <c r="D175" i="2"/>
  <c r="D173" i="2"/>
  <c r="D168" i="2"/>
  <c r="D165" i="2"/>
  <c r="D160" i="2"/>
  <c r="D153" i="2"/>
  <c r="D149" i="2"/>
  <c r="D142" i="2"/>
  <c r="D135" i="2"/>
  <c r="D131" i="2"/>
  <c r="D123" i="2"/>
  <c r="D118" i="2"/>
  <c r="D113" i="2" s="1"/>
  <c r="D111" i="2"/>
  <c r="D109" i="2"/>
  <c r="D106" i="2"/>
  <c r="D102" i="2"/>
  <c r="D98" i="2"/>
  <c r="D93" i="2"/>
  <c r="D90" i="2"/>
  <c r="D87" i="2"/>
  <c r="D84" i="2"/>
  <c r="D79" i="2"/>
  <c r="D77" i="2"/>
  <c r="D50" i="2"/>
  <c r="D52" i="2"/>
  <c r="D56" i="2"/>
  <c r="D44" i="2"/>
  <c r="D41" i="2"/>
  <c r="D39" i="2"/>
  <c r="D31" i="2"/>
  <c r="D26" i="2"/>
  <c r="D23" i="2"/>
  <c r="D15" i="2"/>
  <c r="D12" i="2"/>
  <c r="D10" i="2"/>
  <c r="D8" i="2"/>
  <c r="E44" i="2"/>
  <c r="E39" i="2"/>
  <c r="E31" i="2"/>
  <c r="E23" i="2"/>
  <c r="E8" i="2"/>
  <c r="C123" i="2"/>
  <c r="C115" i="2"/>
  <c r="E115" i="2" s="1"/>
  <c r="C25" i="1"/>
  <c r="C54" i="3"/>
  <c r="C53" i="3" s="1"/>
  <c r="C50" i="3"/>
  <c r="C49" i="3" s="1"/>
  <c r="C45" i="3"/>
  <c r="C44" i="3" s="1"/>
  <c r="C16" i="3"/>
  <c r="C21" i="3"/>
  <c r="C26" i="3"/>
  <c r="C32" i="3"/>
  <c r="C36" i="3"/>
  <c r="C40" i="3"/>
  <c r="C12" i="3"/>
  <c r="C11" i="3" s="1"/>
  <c r="C8" i="3"/>
  <c r="C8" i="2"/>
  <c r="C10" i="2"/>
  <c r="C12" i="2"/>
  <c r="C15" i="2"/>
  <c r="C23" i="2"/>
  <c r="C26" i="2"/>
  <c r="C31" i="2"/>
  <c r="C39" i="2"/>
  <c r="C41" i="2"/>
  <c r="C44" i="2"/>
  <c r="C50" i="2"/>
  <c r="C52" i="2"/>
  <c r="C56" i="2"/>
  <c r="C77" i="2"/>
  <c r="C79" i="2"/>
  <c r="E79" i="2" s="1"/>
  <c r="C84" i="2"/>
  <c r="C87" i="2"/>
  <c r="C90" i="2"/>
  <c r="C93" i="2"/>
  <c r="C98" i="2"/>
  <c r="E98" i="2" s="1"/>
  <c r="C102" i="2"/>
  <c r="C106" i="2"/>
  <c r="C109" i="2"/>
  <c r="C111" i="2"/>
  <c r="E111" i="2" s="1"/>
  <c r="C118" i="2"/>
  <c r="C131" i="2"/>
  <c r="C135" i="2"/>
  <c r="C142" i="2"/>
  <c r="C149" i="2"/>
  <c r="C153" i="2"/>
  <c r="C160" i="2"/>
  <c r="C159" i="2" s="1"/>
  <c r="C165" i="2"/>
  <c r="C168" i="2"/>
  <c r="C173" i="2"/>
  <c r="C175" i="2"/>
  <c r="C179" i="2"/>
  <c r="C185" i="2"/>
  <c r="C187" i="2"/>
  <c r="C192" i="2"/>
  <c r="C195" i="2"/>
  <c r="C197" i="2"/>
  <c r="C202" i="2"/>
  <c r="C8" i="1"/>
  <c r="C7" i="1" s="1"/>
  <c r="C11" i="1"/>
  <c r="C13" i="1"/>
  <c r="C16" i="1"/>
  <c r="C18" i="1"/>
  <c r="C22" i="1"/>
  <c r="C27" i="1"/>
  <c r="C30" i="1"/>
  <c r="C40" i="1"/>
  <c r="C42" i="1"/>
  <c r="C45" i="1"/>
  <c r="C47" i="1"/>
  <c r="C51" i="1"/>
  <c r="C53" i="1"/>
  <c r="C56" i="1"/>
  <c r="C55" i="1" s="1"/>
  <c r="C29" i="1"/>
  <c r="D201" i="2"/>
  <c r="D200" i="2" s="1"/>
  <c r="E26" i="2"/>
  <c r="E87" i="2"/>
  <c r="M111" i="2"/>
  <c r="N8" i="2"/>
  <c r="O12" i="2" l="1"/>
  <c r="P12" i="2"/>
  <c r="P8" i="2"/>
  <c r="O8" i="2"/>
  <c r="P170" i="2"/>
  <c r="O170" i="2"/>
  <c r="O172" i="2"/>
  <c r="P172" i="2"/>
  <c r="O167" i="2"/>
  <c r="P167" i="2"/>
  <c r="O162" i="2"/>
  <c r="P162" i="2"/>
  <c r="P161" i="2"/>
  <c r="O161" i="2"/>
  <c r="O158" i="2"/>
  <c r="P158" i="2"/>
  <c r="O156" i="2"/>
  <c r="P156" i="2"/>
  <c r="P155" i="2"/>
  <c r="O155" i="2"/>
  <c r="O154" i="2"/>
  <c r="P154" i="2"/>
  <c r="P151" i="2"/>
  <c r="O151" i="2"/>
  <c r="O150" i="2"/>
  <c r="P150" i="2"/>
  <c r="O147" i="2"/>
  <c r="P147" i="2"/>
  <c r="P148" i="2"/>
  <c r="O148" i="2"/>
  <c r="P146" i="2"/>
  <c r="O146" i="2"/>
  <c r="O140" i="2"/>
  <c r="P140" i="2"/>
  <c r="O139" i="2"/>
  <c r="P139" i="2"/>
  <c r="O138" i="2"/>
  <c r="P138" i="2"/>
  <c r="O133" i="2"/>
  <c r="P133" i="2"/>
  <c r="P132" i="2"/>
  <c r="O132" i="2"/>
  <c r="O130" i="2"/>
  <c r="P130" i="2"/>
  <c r="O128" i="2"/>
  <c r="P128" i="2"/>
  <c r="P126" i="2"/>
  <c r="O126" i="2"/>
  <c r="F5" i="1"/>
  <c r="E32" i="3"/>
  <c r="O20" i="3"/>
  <c r="P20" i="3"/>
  <c r="P25" i="3"/>
  <c r="O25" i="3"/>
  <c r="P31" i="3"/>
  <c r="O31" i="3"/>
  <c r="P41" i="3"/>
  <c r="O41" i="3"/>
  <c r="P47" i="3"/>
  <c r="O47" i="3"/>
  <c r="P13" i="3"/>
  <c r="O13" i="3"/>
  <c r="P22" i="3"/>
  <c r="O22" i="3"/>
  <c r="O28" i="3"/>
  <c r="P28" i="3"/>
  <c r="P37" i="3"/>
  <c r="O37" i="3"/>
  <c r="P42" i="3"/>
  <c r="O42" i="3"/>
  <c r="P48" i="3"/>
  <c r="O48" i="3"/>
  <c r="E36" i="3"/>
  <c r="E16" i="3"/>
  <c r="O14" i="3"/>
  <c r="P14" i="3"/>
  <c r="O23" i="3"/>
  <c r="P23" i="3"/>
  <c r="P29" i="3"/>
  <c r="O29" i="3"/>
  <c r="P38" i="3"/>
  <c r="O38" i="3"/>
  <c r="P43" i="3"/>
  <c r="O43" i="3"/>
  <c r="P19" i="3"/>
  <c r="O19" i="3"/>
  <c r="P24" i="3"/>
  <c r="O24" i="3"/>
  <c r="O30" i="3"/>
  <c r="P30" i="3"/>
  <c r="P39" i="3"/>
  <c r="O39" i="3"/>
  <c r="O46" i="3"/>
  <c r="P46" i="3"/>
  <c r="I12" i="3"/>
  <c r="I11" i="3" s="1"/>
  <c r="J40" i="3"/>
  <c r="E40" i="3"/>
  <c r="E21" i="3"/>
  <c r="J8" i="3"/>
  <c r="J7" i="3" s="1"/>
  <c r="J6" i="3" s="1"/>
  <c r="J12" i="3"/>
  <c r="J11" i="3" s="1"/>
  <c r="I29" i="2"/>
  <c r="I5" i="2" s="1"/>
  <c r="K5" i="2"/>
  <c r="J5" i="2"/>
  <c r="D33" i="1"/>
  <c r="H34" i="1"/>
  <c r="D55" i="1"/>
  <c r="H55" i="1" s="1"/>
  <c r="H56" i="1"/>
  <c r="D29" i="1"/>
  <c r="H29" i="1" s="1"/>
  <c r="H30" i="1"/>
  <c r="D15" i="1"/>
  <c r="H15" i="1" s="1"/>
  <c r="H18" i="1"/>
  <c r="D7" i="1"/>
  <c r="H7" i="1" s="1"/>
  <c r="H8" i="1"/>
  <c r="D10" i="1"/>
  <c r="E165" i="2"/>
  <c r="E50" i="2"/>
  <c r="E197" i="2"/>
  <c r="C55" i="2"/>
  <c r="N109" i="2"/>
  <c r="L47" i="2"/>
  <c r="L202" i="2"/>
  <c r="L201" i="2" s="1"/>
  <c r="L200" i="2" s="1"/>
  <c r="H29" i="2"/>
  <c r="C129" i="2"/>
  <c r="G47" i="2"/>
  <c r="G46" i="2" s="1"/>
  <c r="G15" i="3"/>
  <c r="G10" i="3" s="1"/>
  <c r="N90" i="2"/>
  <c r="E77" i="2"/>
  <c r="E26" i="3"/>
  <c r="G129" i="2"/>
  <c r="N185" i="2"/>
  <c r="F15" i="3"/>
  <c r="F10" i="3" s="1"/>
  <c r="F5" i="3" s="1"/>
  <c r="H12" i="3"/>
  <c r="H11" i="3" s="1"/>
  <c r="H16" i="3"/>
  <c r="H21" i="3"/>
  <c r="H26" i="3"/>
  <c r="H32" i="3"/>
  <c r="H40" i="3"/>
  <c r="H45" i="3"/>
  <c r="H44" i="3" s="1"/>
  <c r="H54" i="3"/>
  <c r="H53" i="3" s="1"/>
  <c r="H52" i="3" s="1"/>
  <c r="C7" i="3"/>
  <c r="C6" i="3" s="1"/>
  <c r="D164" i="2"/>
  <c r="F30" i="2"/>
  <c r="N203" i="2"/>
  <c r="J26" i="3"/>
  <c r="J54" i="3"/>
  <c r="J53" i="3" s="1"/>
  <c r="J52" i="3" s="1"/>
  <c r="H36" i="3"/>
  <c r="F97" i="2"/>
  <c r="F7" i="2"/>
  <c r="G22" i="2"/>
  <c r="G30" i="2"/>
  <c r="N28" i="2"/>
  <c r="N204" i="2"/>
  <c r="E175" i="2"/>
  <c r="E173" i="2"/>
  <c r="E10" i="2"/>
  <c r="C164" i="2"/>
  <c r="C137" i="2"/>
  <c r="E185" i="2"/>
  <c r="E168" i="2"/>
  <c r="E84" i="2"/>
  <c r="E12" i="2"/>
  <c r="G55" i="2"/>
  <c r="L26" i="2"/>
  <c r="E160" i="2"/>
  <c r="C201" i="2"/>
  <c r="E131" i="2"/>
  <c r="E202" i="2"/>
  <c r="C191" i="2"/>
  <c r="C190" i="2" s="1"/>
  <c r="E179" i="2"/>
  <c r="E149" i="2"/>
  <c r="E106" i="2"/>
  <c r="E93" i="2"/>
  <c r="C47" i="2"/>
  <c r="C46" i="2" s="1"/>
  <c r="E41" i="2"/>
  <c r="E109" i="2"/>
  <c r="D191" i="2"/>
  <c r="F47" i="2"/>
  <c r="F191" i="2"/>
  <c r="F190" i="2" s="1"/>
  <c r="N27" i="2"/>
  <c r="E192" i="2"/>
  <c r="E118" i="2"/>
  <c r="E90" i="2"/>
  <c r="E15" i="2"/>
  <c r="E14" i="2" s="1"/>
  <c r="D47" i="2"/>
  <c r="D129" i="2"/>
  <c r="D159" i="2"/>
  <c r="M113" i="2"/>
  <c r="L149" i="2"/>
  <c r="F22" i="2"/>
  <c r="L7" i="2"/>
  <c r="N105" i="2"/>
  <c r="N116" i="2"/>
  <c r="L191" i="2"/>
  <c r="L190" i="2" s="1"/>
  <c r="M160" i="2"/>
  <c r="M159" i="2" s="1"/>
  <c r="N136" i="2"/>
  <c r="C14" i="2"/>
  <c r="G7" i="2"/>
  <c r="G6" i="2" s="1"/>
  <c r="N104" i="2"/>
  <c r="L153" i="2"/>
  <c r="N125" i="2"/>
  <c r="N183" i="2"/>
  <c r="D14" i="2"/>
  <c r="F55" i="2"/>
  <c r="G164" i="2"/>
  <c r="F164" i="2"/>
  <c r="G191" i="2"/>
  <c r="G190" i="2" s="1"/>
  <c r="M129" i="2"/>
  <c r="L175" i="2"/>
  <c r="L179" i="2"/>
  <c r="M102" i="2"/>
  <c r="N122" i="2"/>
  <c r="C10" i="1"/>
  <c r="D39" i="1"/>
  <c r="H39" i="1" s="1"/>
  <c r="D21" i="1"/>
  <c r="D50" i="1"/>
  <c r="E54" i="3"/>
  <c r="I21" i="3"/>
  <c r="E49" i="3"/>
  <c r="I40" i="3"/>
  <c r="I36" i="3"/>
  <c r="J45" i="3"/>
  <c r="J44" i="3" s="1"/>
  <c r="I54" i="3"/>
  <c r="I53" i="3" s="1"/>
  <c r="I52" i="3" s="1"/>
  <c r="G5" i="3"/>
  <c r="C15" i="3"/>
  <c r="C10" i="3" s="1"/>
  <c r="I32" i="3"/>
  <c r="D15" i="3"/>
  <c r="D10" i="3" s="1"/>
  <c r="D5" i="3" s="1"/>
  <c r="M56" i="2"/>
  <c r="M55" i="2" s="1"/>
  <c r="N70" i="2"/>
  <c r="N112" i="2"/>
  <c r="M142" i="2"/>
  <c r="M137" i="2" s="1"/>
  <c r="G97" i="2"/>
  <c r="G92" i="2" s="1"/>
  <c r="L102" i="2"/>
  <c r="E123" i="2"/>
  <c r="D137" i="2"/>
  <c r="N143" i="2"/>
  <c r="E142" i="2"/>
  <c r="N145" i="2"/>
  <c r="E153" i="2"/>
  <c r="E164" i="2"/>
  <c r="E187" i="2"/>
  <c r="E102" i="2"/>
  <c r="D97" i="2"/>
  <c r="C97" i="2"/>
  <c r="D55" i="2"/>
  <c r="N58" i="2"/>
  <c r="C30" i="2"/>
  <c r="D30" i="2"/>
  <c r="E22" i="2"/>
  <c r="C22" i="2"/>
  <c r="D22" i="2"/>
  <c r="D7" i="2"/>
  <c r="C7" i="2"/>
  <c r="E56" i="1"/>
  <c r="E55" i="1" s="1"/>
  <c r="D44" i="1"/>
  <c r="H44" i="1" s="1"/>
  <c r="C44" i="1"/>
  <c r="E39" i="1"/>
  <c r="E34" i="1"/>
  <c r="E33" i="1" s="1"/>
  <c r="E32" i="1" s="1"/>
  <c r="C32" i="1"/>
  <c r="C21" i="1"/>
  <c r="E22" i="1"/>
  <c r="E21" i="1" s="1"/>
  <c r="E20" i="1" s="1"/>
  <c r="C50" i="1"/>
  <c r="E50" i="1"/>
  <c r="C39" i="1"/>
  <c r="C15" i="1"/>
  <c r="E15" i="1"/>
  <c r="E11" i="3"/>
  <c r="E44" i="3"/>
  <c r="C52" i="3"/>
  <c r="E52" i="3" s="1"/>
  <c r="E53" i="3"/>
  <c r="E10" i="1"/>
  <c r="E44" i="1"/>
  <c r="E50" i="3"/>
  <c r="M7" i="2"/>
  <c r="M195" i="2"/>
  <c r="M191" i="2" s="1"/>
  <c r="M190" i="2" s="1"/>
  <c r="N196" i="2"/>
  <c r="N194" i="2"/>
  <c r="E12" i="3"/>
  <c r="I45" i="3"/>
  <c r="I44" i="3" s="1"/>
  <c r="E195" i="2"/>
  <c r="C113" i="2"/>
  <c r="E52" i="2"/>
  <c r="J16" i="3"/>
  <c r="F129" i="2"/>
  <c r="L77" i="2"/>
  <c r="L55" i="2" s="1"/>
  <c r="N78" i="2"/>
  <c r="N95" i="2"/>
  <c r="L93" i="2"/>
  <c r="N101" i="2"/>
  <c r="L98" i="2"/>
  <c r="N107" i="2"/>
  <c r="L106" i="2"/>
  <c r="N134" i="2"/>
  <c r="L131" i="2"/>
  <c r="L129" i="2" s="1"/>
  <c r="L165" i="2"/>
  <c r="N166" i="2"/>
  <c r="N171" i="2"/>
  <c r="L168" i="2"/>
  <c r="N188" i="2"/>
  <c r="L187" i="2"/>
  <c r="M31" i="2"/>
  <c r="M30" i="2" s="1"/>
  <c r="N85" i="2"/>
  <c r="M84" i="2"/>
  <c r="N141" i="2"/>
  <c r="N177" i="2"/>
  <c r="I26" i="3"/>
  <c r="J50" i="3"/>
  <c r="J49" i="3" s="1"/>
  <c r="L31" i="2"/>
  <c r="N144" i="2"/>
  <c r="L142" i="2"/>
  <c r="L137" i="2" s="1"/>
  <c r="E56" i="2"/>
  <c r="E45" i="3"/>
  <c r="N115" i="2"/>
  <c r="L79" i="2"/>
  <c r="N80" i="2"/>
  <c r="N89" i="2"/>
  <c r="L123" i="2"/>
  <c r="N124" i="2"/>
  <c r="M15" i="2"/>
  <c r="M14" i="2" s="1"/>
  <c r="N15" i="2"/>
  <c r="N14" i="2" s="1"/>
  <c r="M26" i="2"/>
  <c r="M22" i="2" s="1"/>
  <c r="N81" i="2"/>
  <c r="M79" i="2"/>
  <c r="M168" i="2"/>
  <c r="N169" i="2"/>
  <c r="N174" i="2"/>
  <c r="M173" i="2"/>
  <c r="N180" i="2"/>
  <c r="M179" i="2"/>
  <c r="N198" i="2"/>
  <c r="J21" i="3"/>
  <c r="J32" i="3"/>
  <c r="J36" i="3"/>
  <c r="E135" i="2"/>
  <c r="L87" i="2"/>
  <c r="L15" i="2"/>
  <c r="L14" i="2" s="1"/>
  <c r="N23" i="2"/>
  <c r="L23" i="2"/>
  <c r="L41" i="2"/>
  <c r="N41" i="2"/>
  <c r="L118" i="2"/>
  <c r="L113" i="2" s="1"/>
  <c r="N120" i="2"/>
  <c r="M52" i="2"/>
  <c r="M47" i="2" s="1"/>
  <c r="M98" i="2"/>
  <c r="N99" i="2"/>
  <c r="N10" i="2"/>
  <c r="N7" i="2" s="1"/>
  <c r="N152" i="2"/>
  <c r="N157" i="2"/>
  <c r="N163" i="2"/>
  <c r="I16" i="3"/>
  <c r="O23" i="2" l="1"/>
  <c r="P23" i="2"/>
  <c r="O7" i="2"/>
  <c r="P7" i="2"/>
  <c r="P169" i="2"/>
  <c r="O169" i="2"/>
  <c r="P171" i="2"/>
  <c r="O171" i="2"/>
  <c r="O166" i="2"/>
  <c r="P166" i="2"/>
  <c r="O163" i="2"/>
  <c r="P163" i="2"/>
  <c r="O157" i="2"/>
  <c r="P157" i="2"/>
  <c r="O152" i="2"/>
  <c r="P152" i="2"/>
  <c r="O145" i="2"/>
  <c r="P145" i="2"/>
  <c r="P144" i="2"/>
  <c r="O144" i="2"/>
  <c r="P143" i="2"/>
  <c r="O143" i="2"/>
  <c r="O141" i="2"/>
  <c r="P141" i="2"/>
  <c r="O136" i="2"/>
  <c r="P136" i="2"/>
  <c r="O134" i="2"/>
  <c r="P134" i="2"/>
  <c r="O125" i="2"/>
  <c r="P125" i="2"/>
  <c r="H5" i="2"/>
  <c r="K36" i="3"/>
  <c r="K54" i="3"/>
  <c r="K53" i="3" s="1"/>
  <c r="K52" i="3" s="1"/>
  <c r="L32" i="3"/>
  <c r="K50" i="3"/>
  <c r="K49" i="3" s="1"/>
  <c r="L8" i="3"/>
  <c r="L7" i="3" s="1"/>
  <c r="L6" i="3" s="1"/>
  <c r="L40" i="3"/>
  <c r="K40" i="3"/>
  <c r="K21" i="3"/>
  <c r="K8" i="3"/>
  <c r="K7" i="3" s="1"/>
  <c r="K6" i="3" s="1"/>
  <c r="N192" i="2"/>
  <c r="D49" i="1"/>
  <c r="H49" i="1" s="1"/>
  <c r="H50" i="1"/>
  <c r="D20" i="1"/>
  <c r="H20" i="1" s="1"/>
  <c r="H21" i="1"/>
  <c r="D6" i="1"/>
  <c r="H6" i="1" s="1"/>
  <c r="H10" i="1"/>
  <c r="D32" i="1"/>
  <c r="H32" i="1" s="1"/>
  <c r="H33" i="1"/>
  <c r="N87" i="2"/>
  <c r="N202" i="2"/>
  <c r="N201" i="2" s="1"/>
  <c r="N200" i="2" s="1"/>
  <c r="F92" i="2"/>
  <c r="H15" i="3"/>
  <c r="H10" i="3" s="1"/>
  <c r="H5" i="3" s="1"/>
  <c r="K16" i="3"/>
  <c r="N149" i="2"/>
  <c r="N93" i="2"/>
  <c r="K26" i="3"/>
  <c r="N77" i="2"/>
  <c r="N111" i="2"/>
  <c r="N160" i="2"/>
  <c r="N118" i="2"/>
  <c r="N113" i="2" s="1"/>
  <c r="K32" i="3"/>
  <c r="N197" i="2"/>
  <c r="N173" i="2"/>
  <c r="N175" i="2"/>
  <c r="N131" i="2"/>
  <c r="F6" i="2"/>
  <c r="N106" i="2"/>
  <c r="N195" i="2"/>
  <c r="N135" i="2"/>
  <c r="N84" i="2"/>
  <c r="K12" i="3"/>
  <c r="K11" i="3" s="1"/>
  <c r="N102" i="2"/>
  <c r="N153" i="2"/>
  <c r="N26" i="2"/>
  <c r="N22" i="2" s="1"/>
  <c r="N165" i="2"/>
  <c r="F46" i="2"/>
  <c r="N179" i="2"/>
  <c r="D46" i="2"/>
  <c r="D190" i="2"/>
  <c r="E190" i="2" s="1"/>
  <c r="L22" i="2"/>
  <c r="L6" i="2" s="1"/>
  <c r="E129" i="2"/>
  <c r="D6" i="2"/>
  <c r="E191" i="2"/>
  <c r="E30" i="2"/>
  <c r="E159" i="2"/>
  <c r="C200" i="2"/>
  <c r="E201" i="2"/>
  <c r="E7" i="2"/>
  <c r="E6" i="2" s="1"/>
  <c r="E47" i="2"/>
  <c r="M97" i="2"/>
  <c r="M92" i="2" s="1"/>
  <c r="L97" i="2"/>
  <c r="L92" i="2" s="1"/>
  <c r="N98" i="2"/>
  <c r="L30" i="2"/>
  <c r="M164" i="2"/>
  <c r="N123" i="2"/>
  <c r="L46" i="2"/>
  <c r="D38" i="1"/>
  <c r="H38" i="1" s="1"/>
  <c r="E38" i="1"/>
  <c r="E6" i="1"/>
  <c r="K45" i="3"/>
  <c r="K44" i="3" s="1"/>
  <c r="E15" i="3"/>
  <c r="M46" i="2"/>
  <c r="N56" i="2"/>
  <c r="G29" i="2"/>
  <c r="G5" i="2" s="1"/>
  <c r="E137" i="2"/>
  <c r="D92" i="2"/>
  <c r="N142" i="2"/>
  <c r="N187" i="2"/>
  <c r="E97" i="2"/>
  <c r="E55" i="2"/>
  <c r="C6" i="2"/>
  <c r="E49" i="1"/>
  <c r="C20" i="1"/>
  <c r="C6" i="1"/>
  <c r="C49" i="1"/>
  <c r="C38" i="1"/>
  <c r="N31" i="2"/>
  <c r="N30" i="2" s="1"/>
  <c r="J15" i="3"/>
  <c r="J10" i="3" s="1"/>
  <c r="J5" i="3" s="1"/>
  <c r="N52" i="2"/>
  <c r="N47" i="2" s="1"/>
  <c r="N79" i="2"/>
  <c r="C5" i="3"/>
  <c r="E5" i="3" s="1"/>
  <c r="E46" i="2"/>
  <c r="E10" i="3"/>
  <c r="C92" i="2"/>
  <c r="E113" i="2"/>
  <c r="M6" i="2"/>
  <c r="I15" i="3"/>
  <c r="I10" i="3" s="1"/>
  <c r="I5" i="3" s="1"/>
  <c r="N168" i="2"/>
  <c r="L164" i="2"/>
  <c r="N6" i="2" l="1"/>
  <c r="O6" i="2" s="1"/>
  <c r="O22" i="2"/>
  <c r="P22" i="2"/>
  <c r="O187" i="2"/>
  <c r="P187" i="2"/>
  <c r="O168" i="2"/>
  <c r="P168" i="2"/>
  <c r="O165" i="2"/>
  <c r="P165" i="2"/>
  <c r="N159" i="2"/>
  <c r="P160" i="2"/>
  <c r="O160" i="2"/>
  <c r="O153" i="2"/>
  <c r="P153" i="2"/>
  <c r="O149" i="2"/>
  <c r="P149" i="2"/>
  <c r="N137" i="2"/>
  <c r="O137" i="2" s="1"/>
  <c r="P142" i="2"/>
  <c r="O142" i="2"/>
  <c r="P137" i="2"/>
  <c r="O135" i="2"/>
  <c r="P135" i="2"/>
  <c r="P131" i="2"/>
  <c r="O131" i="2"/>
  <c r="O123" i="2"/>
  <c r="P123" i="2"/>
  <c r="N55" i="2"/>
  <c r="L12" i="3"/>
  <c r="L11" i="3" s="1"/>
  <c r="M45" i="3"/>
  <c r="M44" i="3" s="1"/>
  <c r="M36" i="3"/>
  <c r="L54" i="3"/>
  <c r="L53" i="3" s="1"/>
  <c r="L52" i="3" s="1"/>
  <c r="M32" i="3"/>
  <c r="L50" i="3"/>
  <c r="L49" i="3" s="1"/>
  <c r="N32" i="3"/>
  <c r="M26" i="3"/>
  <c r="M8" i="3"/>
  <c r="M7" i="3" s="1"/>
  <c r="M6" i="3" s="1"/>
  <c r="N40" i="3"/>
  <c r="N21" i="3"/>
  <c r="M16" i="3"/>
  <c r="L45" i="3"/>
  <c r="L44" i="3" s="1"/>
  <c r="K15" i="3"/>
  <c r="K10" i="3" s="1"/>
  <c r="K5" i="3" s="1"/>
  <c r="M21" i="3"/>
  <c r="N26" i="3"/>
  <c r="L21" i="3"/>
  <c r="M40" i="3"/>
  <c r="L26" i="3"/>
  <c r="L36" i="3"/>
  <c r="L16" i="3"/>
  <c r="N129" i="2"/>
  <c r="D5" i="1"/>
  <c r="H5" i="1" s="1"/>
  <c r="N191" i="2"/>
  <c r="N190" i="2" s="1"/>
  <c r="N97" i="2"/>
  <c r="N92" i="2" s="1"/>
  <c r="F29" i="2"/>
  <c r="F5" i="2" s="1"/>
  <c r="E200" i="2"/>
  <c r="M29" i="2"/>
  <c r="M5" i="2" s="1"/>
  <c r="E5" i="1"/>
  <c r="D29" i="2"/>
  <c r="N164" i="2"/>
  <c r="L29" i="2"/>
  <c r="L5" i="2" s="1"/>
  <c r="C5" i="1"/>
  <c r="N46" i="2"/>
  <c r="E92" i="2"/>
  <c r="C29" i="2"/>
  <c r="P6" i="2" l="1"/>
  <c r="O164" i="2"/>
  <c r="P164" i="2"/>
  <c r="O159" i="2"/>
  <c r="P159" i="2"/>
  <c r="O129" i="2"/>
  <c r="P129" i="2"/>
  <c r="O92" i="2"/>
  <c r="P92" i="2"/>
  <c r="P26" i="3"/>
  <c r="O26" i="3"/>
  <c r="O21" i="3"/>
  <c r="P21" i="3"/>
  <c r="P32" i="3"/>
  <c r="O32" i="3"/>
  <c r="P40" i="3"/>
  <c r="O40" i="3"/>
  <c r="N12" i="3"/>
  <c r="N8" i="3"/>
  <c r="M15" i="3"/>
  <c r="M54" i="3"/>
  <c r="M53" i="3" s="1"/>
  <c r="M52" i="3" s="1"/>
  <c r="N45" i="3"/>
  <c r="N50" i="3"/>
  <c r="M50" i="3"/>
  <c r="M49" i="3" s="1"/>
  <c r="M12" i="3"/>
  <c r="M11" i="3" s="1"/>
  <c r="L15" i="3"/>
  <c r="L10" i="3" s="1"/>
  <c r="L5" i="3" s="1"/>
  <c r="N29" i="2"/>
  <c r="D5" i="2"/>
  <c r="E29" i="2"/>
  <c r="E5" i="2" s="1"/>
  <c r="C5" i="2"/>
  <c r="N5" i="2" l="1"/>
  <c r="O29" i="2"/>
  <c r="P29" i="2"/>
  <c r="N44" i="3"/>
  <c r="O45" i="3"/>
  <c r="P45" i="3"/>
  <c r="N49" i="3"/>
  <c r="P50" i="3"/>
  <c r="O50" i="3"/>
  <c r="N7" i="3"/>
  <c r="P8" i="3"/>
  <c r="O8" i="3"/>
  <c r="N11" i="3"/>
  <c r="P12" i="3"/>
  <c r="O12" i="3"/>
  <c r="M10" i="3"/>
  <c r="M5" i="3" s="1"/>
  <c r="N36" i="3"/>
  <c r="N54" i="3"/>
  <c r="N16" i="3"/>
  <c r="O5" i="2" l="1"/>
  <c r="P5" i="2"/>
  <c r="N15" i="3"/>
  <c r="P16" i="3"/>
  <c r="O16" i="3"/>
  <c r="O49" i="3"/>
  <c r="P49" i="3"/>
  <c r="N53" i="3"/>
  <c r="P54" i="3"/>
  <c r="O54" i="3"/>
  <c r="N6" i="3"/>
  <c r="O7" i="3"/>
  <c r="P7" i="3"/>
  <c r="O11" i="3"/>
  <c r="P11" i="3"/>
  <c r="P36" i="3"/>
  <c r="O36" i="3"/>
  <c r="P44" i="3"/>
  <c r="O44" i="3"/>
  <c r="N52" i="3" l="1"/>
  <c r="O53" i="3"/>
  <c r="P53" i="3"/>
  <c r="P6" i="3"/>
  <c r="O6" i="3"/>
  <c r="N10" i="3"/>
  <c r="O15" i="3"/>
  <c r="P15" i="3"/>
  <c r="N5" i="3" l="1"/>
  <c r="P10" i="3"/>
  <c r="O10" i="3"/>
  <c r="P52" i="3"/>
  <c r="O52" i="3"/>
  <c r="P5" i="3" l="1"/>
  <c r="O5" i="3"/>
</calcChain>
</file>

<file path=xl/sharedStrings.xml><?xml version="1.0" encoding="utf-8"?>
<sst xmlns="http://schemas.openxmlformats.org/spreadsheetml/2006/main" count="354" uniqueCount="305">
  <si>
    <t>Pomoći iz inozemstva i od subjekata unutar općeg proračuna</t>
  </si>
  <si>
    <t>Prihodi od imovine</t>
  </si>
  <si>
    <t>Prihodi od financijske imovine</t>
  </si>
  <si>
    <t>Kamate na oročena sredstva i depozite po viđenju</t>
  </si>
  <si>
    <t>Kamate na oročena sredstva</t>
  </si>
  <si>
    <t>Kamate na depozite po viđenju</t>
  </si>
  <si>
    <t>Prihodi od zateznih kamata</t>
  </si>
  <si>
    <t>Zatezne kamate iz obveznih odnosa i drugo</t>
  </si>
  <si>
    <t>Prihodi od nefinancijske imovine</t>
  </si>
  <si>
    <t>Ostali prihodi od nefinancijske imovine</t>
  </si>
  <si>
    <t>Prihodi po posebnim propisima</t>
  </si>
  <si>
    <t>Prihodi s osnova osiguranja, refundacije šteta i totalne štete</t>
  </si>
  <si>
    <t>Rashodi za zaposlene</t>
  </si>
  <si>
    <t>Plaće (bruto)</t>
  </si>
  <si>
    <t>Plaće za redovan rad</t>
  </si>
  <si>
    <t>Plaće za zaposlene</t>
  </si>
  <si>
    <t>Plaće u naravi</t>
  </si>
  <si>
    <t>Korištenje prijevoznih sredstava</t>
  </si>
  <si>
    <t>Ostali rashodi za zaposlene</t>
  </si>
  <si>
    <t>Naknade za bolest, invalidnost i smrtni slučaj</t>
  </si>
  <si>
    <t>Regres za godišnji odmor</t>
  </si>
  <si>
    <t>Doprinosi na plaće</t>
  </si>
  <si>
    <t>Doprinosi za obvezno osiguranje u slučaju nezaposlenosti</t>
  </si>
  <si>
    <t>Materijalni rashodi</t>
  </si>
  <si>
    <t>Naknade troškova zaposlenima</t>
  </si>
  <si>
    <t>Službena putovanja</t>
  </si>
  <si>
    <t>Dnevnice za službeni put u zemlji</t>
  </si>
  <si>
    <t>Dnevnice za službeni put u inozemstvu</t>
  </si>
  <si>
    <t>Naknade za smještaj na službenom putu u zemlji</t>
  </si>
  <si>
    <t>Naknade za prijevoz na službenom putu u zemlji</t>
  </si>
  <si>
    <t>Naknade za prijevoz na posao i s posla</t>
  </si>
  <si>
    <t>Stručno usavršavanje zaposlenika</t>
  </si>
  <si>
    <t>Seminari, savjetovanja i simpoziji</t>
  </si>
  <si>
    <t>Tečajevi i stručni ispiti</t>
  </si>
  <si>
    <t>Rashodi za materijal i energiju</t>
  </si>
  <si>
    <t>Uredski materijal i ostali materijalni rashodi</t>
  </si>
  <si>
    <t>Uredski materijal</t>
  </si>
  <si>
    <t>Materijal i sredstva za čišćenje i održavanje</t>
  </si>
  <si>
    <t>Potrošni materijal za čišćenje i održavanje</t>
  </si>
  <si>
    <t>Materijal za higijenske potrebe i njegu</t>
  </si>
  <si>
    <t>Sanitetski materijal</t>
  </si>
  <si>
    <t>Sredstva za osobnu higijenu</t>
  </si>
  <si>
    <t>Materijal i sirovine</t>
  </si>
  <si>
    <t>Osnovni materijal i sirovine</t>
  </si>
  <si>
    <t>Osnovni materijal i sirovine - lijekovi</t>
  </si>
  <si>
    <t>Osnovni materijal i sirovine - cjepivo</t>
  </si>
  <si>
    <t>Osnovni materijal i sirovine - kemikalije</t>
  </si>
  <si>
    <t>Osnovni materijal i sirovine - standardi</t>
  </si>
  <si>
    <t>Osnovni materijal i sirovine - diskovi</t>
  </si>
  <si>
    <t>Osnovni materijal i sirovine - hemokulture</t>
  </si>
  <si>
    <t>Osnovni materijal i sirovine - krvni pripravci</t>
  </si>
  <si>
    <t>Osnovni materijal i sirovine - filter papiri</t>
  </si>
  <si>
    <t>Osnovni materijal i sirovine - laboratorijska plastika</t>
  </si>
  <si>
    <t>Osnovni materijal i sirovine - sredstva za DDD</t>
  </si>
  <si>
    <t>Osnovni materijal i sirovine - mobilna mamografija</t>
  </si>
  <si>
    <t>Osnovni materijal i sirovine - serološka dijagnostika</t>
  </si>
  <si>
    <t>Ostali materijal i sirovine</t>
  </si>
  <si>
    <t>Ostali materijal i sirovine - plinovi tehnički</t>
  </si>
  <si>
    <t>Energija</t>
  </si>
  <si>
    <t>Električna energija</t>
  </si>
  <si>
    <t>Topla voda (toplana)</t>
  </si>
  <si>
    <t>Plin</t>
  </si>
  <si>
    <t>Motorni benzin i dizel gorivo</t>
  </si>
  <si>
    <t>Sitni inventar i auto gume</t>
  </si>
  <si>
    <t>Sitni inventar</t>
  </si>
  <si>
    <t>Auto gume</t>
  </si>
  <si>
    <t>Službena, radna i zaštitna odjeća i obuća</t>
  </si>
  <si>
    <t>Rashodi za usluge</t>
  </si>
  <si>
    <t>Usluge telefona, pošte i prijevoza</t>
  </si>
  <si>
    <t>Usluge telefona, telefaksa</t>
  </si>
  <si>
    <t>Rent-a-car i taxi prijevoz</t>
  </si>
  <si>
    <t>Usluge tekućeg i investicijskog održavanja</t>
  </si>
  <si>
    <t>Usluge promidžbe i informiranja</t>
  </si>
  <si>
    <t>Komunalne usluge</t>
  </si>
  <si>
    <t>Opskrba vodom</t>
  </si>
  <si>
    <t>Iznošenje i odvoz smeća</t>
  </si>
  <si>
    <t>Dimnjačarske i ekološke usluge</t>
  </si>
  <si>
    <t>Pričuva</t>
  </si>
  <si>
    <t>Zdravstvene i veterinarske usluge</t>
  </si>
  <si>
    <t>Laboratorijske usluge</t>
  </si>
  <si>
    <t>Laboratorijske usluge - usluge drugih zdravstvenih ustanova</t>
  </si>
  <si>
    <t>Laboratorijske usluge - interkalibracije</t>
  </si>
  <si>
    <t>Ostale zdravstvene usluge - očitavanje nalaza mobilne mamografije</t>
  </si>
  <si>
    <t>Intelektualne i osobne usluge</t>
  </si>
  <si>
    <t>Ugovori o djelu</t>
  </si>
  <si>
    <t>Usluge odvjetnika i pravnog savjetovanja</t>
  </si>
  <si>
    <t>Usluge agencija, studentskog servisa (prijepisi, prijevodi i drugo)</t>
  </si>
  <si>
    <t>Ostale intelektualne usluge - stručni nadzor</t>
  </si>
  <si>
    <t>Ostale intelektualne usluge - projektantski nadzor</t>
  </si>
  <si>
    <t>Ostale intelektualne usluge - bioprognoza i monitoring zraka</t>
  </si>
  <si>
    <t>Računalne usluge</t>
  </si>
  <si>
    <t>Usluge razvoja software-a</t>
  </si>
  <si>
    <t>Ostale računalne usluge</t>
  </si>
  <si>
    <t>Ostale usluge</t>
  </si>
  <si>
    <t>Usluge pri registraciji prijevoznih sredstava</t>
  </si>
  <si>
    <t>Usluge čišćenja, pranja i slično</t>
  </si>
  <si>
    <t>Usluge čuvanja imovine i osoba</t>
  </si>
  <si>
    <t>Ostali nespomenuti rashodi poslovanja</t>
  </si>
  <si>
    <t>Naknade članovima povjerenstava</t>
  </si>
  <si>
    <t>Premije osiguranja</t>
  </si>
  <si>
    <t>Reprezentacija</t>
  </si>
  <si>
    <t>Tuzemne članarine</t>
  </si>
  <si>
    <t>Međunarodne članarine</t>
  </si>
  <si>
    <t>Pristojbe i naknade</t>
  </si>
  <si>
    <t>Financijski rashodi</t>
  </si>
  <si>
    <t>Ostali financijski rashodi</t>
  </si>
  <si>
    <t>Bankarske usluge i usluge platnog prometa</t>
  </si>
  <si>
    <t>Usluge banaka</t>
  </si>
  <si>
    <t>Usluge platnog prometa</t>
  </si>
  <si>
    <t>Zatezne kamate</t>
  </si>
  <si>
    <t>Zakupnine i najamnine</t>
  </si>
  <si>
    <t>Rashodi za nabavu proizvedene dugotrajne imovine</t>
  </si>
  <si>
    <t>Postrojenja i oprema</t>
  </si>
  <si>
    <t>Uredska oprema i namještaj</t>
  </si>
  <si>
    <t>Računala i računalna oprema</t>
  </si>
  <si>
    <t>Uredski namještaj</t>
  </si>
  <si>
    <t>Medicinska i laboratorijska oprema</t>
  </si>
  <si>
    <t>Laboratorijska oprema</t>
  </si>
  <si>
    <t>Prijevozna sredstva</t>
  </si>
  <si>
    <t>Prijevozna sredstva u cestovnom prometu</t>
  </si>
  <si>
    <t>Komunikacijska oprema</t>
  </si>
  <si>
    <t>Konto</t>
  </si>
  <si>
    <t>Medicinska oprema</t>
  </si>
  <si>
    <t>Naknade troškova osobama izvan radnog odnosa</t>
  </si>
  <si>
    <t>Telefoni i ostali komunikacijski uređaji</t>
  </si>
  <si>
    <t>Ostale usluge promidžbe i informiranja</t>
  </si>
  <si>
    <t>Nematerijalna imovina</t>
  </si>
  <si>
    <t>Licence</t>
  </si>
  <si>
    <t>Laboratorijski namještaj</t>
  </si>
  <si>
    <t>Instrumenti, uređaji i strojevi</t>
  </si>
  <si>
    <t>Precizni i optički instrumenti</t>
  </si>
  <si>
    <t>Mjerni i kontrolni uređaji</t>
  </si>
  <si>
    <t>Nematerijalna proizvedena imovina</t>
  </si>
  <si>
    <t>Ulaganja u računalne programe</t>
  </si>
  <si>
    <t>Tekuće donacije</t>
  </si>
  <si>
    <t>Tekuće donacije od trgovačkih društava</t>
  </si>
  <si>
    <t>Oprema za održavanje i zaštitu</t>
  </si>
  <si>
    <t>Oprema za grijanje, ventilaciju i hlađenje</t>
  </si>
  <si>
    <t>Pomoći od izvanproračunskih korisnika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</si>
  <si>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</si>
  <si>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</si>
  <si>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</si>
  <si>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Osnovni materijal i sirovine - potrošni laboratorijski materijal</t>
  </si>
  <si>
    <t>Troškovi sudskih postupaka</t>
  </si>
  <si>
    <t>Ostale naknade troškova zaposlenima</t>
  </si>
  <si>
    <t>Naknada za korištenje privatnog automobila u službene svrhe</t>
  </si>
  <si>
    <t>Autorski honorari</t>
  </si>
  <si>
    <t>Ostale najamnine i zakupnine</t>
  </si>
  <si>
    <t>Norme</t>
  </si>
  <si>
    <t>Ostale usluge tekućeg i investicijskog održavanja</t>
  </si>
  <si>
    <t>Tekuće pomoći od HZMO-a, HZZ-a i HZZO-a</t>
  </si>
  <si>
    <t>Darovi</t>
  </si>
  <si>
    <t>Naziv konta</t>
  </si>
  <si>
    <t>Prihodi poslovanja</t>
  </si>
  <si>
    <t>Tekuće pomoći od izvanproračunskih korisnika</t>
  </si>
  <si>
    <t>Prihodi od upravnih i administrativnih pristojbi, pristojbi po posebnim propisima i naknada</t>
  </si>
  <si>
    <t>Ostali nespomenuti prihodi</t>
  </si>
  <si>
    <t>Sufinanciranje cijene usluga, participacije i slično</t>
  </si>
  <si>
    <t>Ostali nespomenuti prihodi po posebnim propisima</t>
  </si>
  <si>
    <t>Prihodi od prodaje proizvoda i roba te pruženih usluga i prihodi od donacija</t>
  </si>
  <si>
    <t>Prihodi od prodaje proizvoda i roba, te pruženih usluga</t>
  </si>
  <si>
    <t>Prihodi od pruženih usluga</t>
  </si>
  <si>
    <t>Donacije od pravnih i fizičkih osoba izvan općeg proračuna</t>
  </si>
  <si>
    <t>Prihodi iz nadležnog proračuna i od HZZO-a temeljem ugovornih obveza</t>
  </si>
  <si>
    <t>Prihodi iz nadležnog proračuna za financiranje redovite djelatnosti proračunskih korisnika</t>
  </si>
  <si>
    <t>Prihodi iz nadležnog proračuna za financiranje rashoda poslovanja</t>
  </si>
  <si>
    <t>Prihodi iz nadležnog proračuna za financiranje rashoda za nabavu nefinancijske imovine</t>
  </si>
  <si>
    <t>Prihodi od HZZO-a na temelju ugovornih obveza</t>
  </si>
  <si>
    <t>Prihodi od HZZO-a na temelju ugovornih obveza - Epidemiologija</t>
  </si>
  <si>
    <t>Prihodi od HZZO-a na temelju ugovornih obveza - Mikrobiologija</t>
  </si>
  <si>
    <t>Prihodi od HZZO-a na temelju ugovornih obveza - Javno zdravstvo i gerontologija</t>
  </si>
  <si>
    <t>Prihodi od HZZO-a na temelju ugovornih obveza - Školska i adolescentna medicina</t>
  </si>
  <si>
    <t>Prihodi od HZZO-a na temelju ugovornih obveza - Nacionalni programi</t>
  </si>
  <si>
    <t>Prihodi od HZZO-a na temelju ugovornih obveza - Mentalno zdravlje i prevencija ovisnosti</t>
  </si>
  <si>
    <t>Rashodi poslovanja</t>
  </si>
  <si>
    <t>Plaće za prekovremeni rad</t>
  </si>
  <si>
    <t>Nagrade</t>
  </si>
  <si>
    <t>Otpremnine</t>
  </si>
  <si>
    <t>Doprinosi za obvezno zdravstveno osiguranje</t>
  </si>
  <si>
    <t>Doprinosi za obvezno zdravstveno osiguranje zaštite zdravlja na radu</t>
  </si>
  <si>
    <t>Poseban doprinos za poticanje zapošljavanja osoba s invaliditetom</t>
  </si>
  <si>
    <t>Naknade za smještaj na službenom putu u inozemstvu</t>
  </si>
  <si>
    <t>Naknade za prijevoz na službenom putu u inozemstvu</t>
  </si>
  <si>
    <t>Ostali rashodi za službena putovanja</t>
  </si>
  <si>
    <t>Naknade za prijevoz, za rad na terenu i odvojeni život</t>
  </si>
  <si>
    <t>Literatura (publikacije, časopisi, glasila, knjige i ostalo)</t>
  </si>
  <si>
    <t>Osnovni materijal i sirovine - testovi za mikrobiologiju</t>
  </si>
  <si>
    <t>Osnovni materijal i sirovine - podloge za mikrobiologiju</t>
  </si>
  <si>
    <t>Osnovni materijal i sirovine - laboratorijski staklo</t>
  </si>
  <si>
    <t>Osnovni materijal i sirovine - molekularna mikrobiologija</t>
  </si>
  <si>
    <t>Osnovni materijal i sirovine - test pločice za droge</t>
  </si>
  <si>
    <t>Osnovni materijal i sirovine - obrasci</t>
  </si>
  <si>
    <t>Materijal i dijelovi za tekuće i investicijsko održavanje</t>
  </si>
  <si>
    <t>Materijal i dijelovi za tekuće i investicijsko održavanje postrojenja i opreme</t>
  </si>
  <si>
    <t>Ostali materijal i dijelovi za tekuće i investicijsko održavanje</t>
  </si>
  <si>
    <t>Poštarina (pisma, tiskanice i slično)</t>
  </si>
  <si>
    <t>Usluge tekućeg i investicijskog održavanja građevinskih objekata</t>
  </si>
  <si>
    <t>Usluge tekućeg održavanja građevinskih objekata</t>
  </si>
  <si>
    <t>Usluge tekućeg održavanja građevinskih objekata na tuđim građevinskim objektima radi prava korištenja</t>
  </si>
  <si>
    <t>Usluge investicijskog održavanja građevinskih objekata</t>
  </si>
  <si>
    <t>Usluge tekućeg i investicijskog održavanja postrojenja i opreme</t>
  </si>
  <si>
    <t>Usluge tekućeg održavanja postrojenja i opreme</t>
  </si>
  <si>
    <t>Usluge tekućeg i investicijskog održavanja opreme - validacija, umjeravanje</t>
  </si>
  <si>
    <t>Usluge tekućeg i investicijskog održavanja prijevoznih sredstava</t>
  </si>
  <si>
    <t>Usluge tekućeg održavanja prijevoznih sredstava - servisi vozila</t>
  </si>
  <si>
    <t>Usluge tekućeg održavanja prijevoznih sredstava - pranje i čišćenje vozila</t>
  </si>
  <si>
    <t>Ostale usluge tekućeg održavanja</t>
  </si>
  <si>
    <t>Ostale komunalne usluge</t>
  </si>
  <si>
    <t>Ostale komunalne usluge - refundacija režijskih troškova (DZ)</t>
  </si>
  <si>
    <t>Ostale komunalne usluge - uređenje okoliša, čišćenje snijega i ostalo</t>
  </si>
  <si>
    <t>Ostale komunalne usluge - komunalne i ostale naknade i doprinosi</t>
  </si>
  <si>
    <t>Ostale komunalne usluge - čišćenje kanalizacije, neutralizacijskog bazena i ostalo</t>
  </si>
  <si>
    <t>Najamnine za opremu</t>
  </si>
  <si>
    <t>Obvezni i preventivni zdravstveni pregledi zaposlenika</t>
  </si>
  <si>
    <t>Ostale zdravstvene i veterinarske usluge</t>
  </si>
  <si>
    <t>Ostale intelektualne usluge</t>
  </si>
  <si>
    <t>Ostale intelektualne usluge - izrada projekta</t>
  </si>
  <si>
    <t>Ostale intelektualne usluge - uvođenje sustava kvalitete</t>
  </si>
  <si>
    <t>Ostale intelektualne usluge - konzultantske usluge EU projekti</t>
  </si>
  <si>
    <t>Usluge ažuriranja računalnih baza</t>
  </si>
  <si>
    <t>Grafičke i tiskarske usluge, usluge kopiranja i uvezivanja i slično</t>
  </si>
  <si>
    <t>Ostale nespomenute usluge</t>
  </si>
  <si>
    <t>Naknade troškova službenog puta</t>
  </si>
  <si>
    <t>Naknade ostalih troškova - SOBZRO</t>
  </si>
  <si>
    <t>Naknade ostalih troškova - ostali troškovi</t>
  </si>
  <si>
    <t>Naknade za rad predstavničkih i izvršnih tijela, povjerenstava i slično</t>
  </si>
  <si>
    <t>Naknade za rad članovima predstavničkih i izvršnih tijela i upravnih vijeća</t>
  </si>
  <si>
    <t>Premije osiguranja prijevoznih sredstava</t>
  </si>
  <si>
    <t>Premije osiguranja ostale imovine</t>
  </si>
  <si>
    <t>Premije osiguranja zaposlenih</t>
  </si>
  <si>
    <t>Osiguranje za odgovornost iz djelatnosti</t>
  </si>
  <si>
    <t>Članarine i norme</t>
  </si>
  <si>
    <t>Upravne i administrativne pristojbe</t>
  </si>
  <si>
    <t>Sudske pristojbe</t>
  </si>
  <si>
    <t>Javnobilježničke pristojbe</t>
  </si>
  <si>
    <t>Rashodi protokola (cvijeće, vijenci, svijeće i slično)</t>
  </si>
  <si>
    <t>Zatezne kamate iz poslovnih odnosa</t>
  </si>
  <si>
    <t>Ostale zatezne kamate</t>
  </si>
  <si>
    <t>Rashodi za nabavu nefinancijske imovine</t>
  </si>
  <si>
    <t>Rashodi za nabavu neproizvedene dugotrajne imovine</t>
  </si>
  <si>
    <t>Ostala oprema za održavanje i zaštitu</t>
  </si>
  <si>
    <t>Ostali instrumenti, uređaji i strojevi</t>
  </si>
  <si>
    <t>Novčana naknada poslodavca zbog nezapošljavanja osoba s invaliditetom</t>
  </si>
  <si>
    <t>Uređaji, strojevi i oprema za ostale namjene</t>
  </si>
  <si>
    <t>Oprema</t>
  </si>
  <si>
    <t>Negativne tečajne razlike i razlike zbog primjene valitne klauzule</t>
  </si>
  <si>
    <t>Negativne tečajne razlike</t>
  </si>
  <si>
    <t>Ostali rashodi</t>
  </si>
  <si>
    <t>Tekuće donacije u novcu</t>
  </si>
  <si>
    <t>Tekuće donacije humanitarnim organizacijama</t>
  </si>
  <si>
    <t>Ostale tekuće donacije</t>
  </si>
  <si>
    <t>Prihodi od pozitivnih tečajnih razlika</t>
  </si>
  <si>
    <t>Kapitalne donacije od trgovačkih društava</t>
  </si>
  <si>
    <t>Kapitalne donacije</t>
  </si>
  <si>
    <t>Usluge investicijskog održavanja postrojenja i opreme</t>
  </si>
  <si>
    <t>Ostale pristojbe i naknade</t>
  </si>
  <si>
    <t>Ostala komunikacijska oprema</t>
  </si>
  <si>
    <t>Osobni automobili</t>
  </si>
  <si>
    <t>Kombi vozila</t>
  </si>
  <si>
    <t>Osnovni materijal i sirovine - potrošni materijal za preventivnu medicinu</t>
  </si>
  <si>
    <t>Laboratorijske usluge -Eko Karta</t>
  </si>
  <si>
    <t>Prihodi od prodaje proizvoda</t>
  </si>
  <si>
    <t>Pomoći iz državnog proračuna temeljem prijenosa EU sredstava</t>
  </si>
  <si>
    <t>Tekuće pomoći iz državnog proračuna temeljem prijenosa EU sredstava</t>
  </si>
  <si>
    <t>Kapitalne pomoći iz državnog proračuna temeljem prijenosa EU sredstava</t>
  </si>
  <si>
    <t>Bonus za uspješan rad</t>
  </si>
  <si>
    <t>Ostala uredska oprema</t>
  </si>
  <si>
    <t>Plan 2019</t>
  </si>
  <si>
    <t>Građevinski objekti</t>
  </si>
  <si>
    <t>Poslovni objekti</t>
  </si>
  <si>
    <t>Bolnice, ostali zdravstveni objekti, laboratoriji, umirovljenički domovi i centri za socijalnu skrb</t>
  </si>
  <si>
    <t>Ostali poslovni građevinski objekti</t>
  </si>
  <si>
    <t>Radio i TV prijemnici</t>
  </si>
  <si>
    <t>Telefonske i telegrafske centrale s pripadajućim instalacijama</t>
  </si>
  <si>
    <t>Oprema za održavanje prostorija</t>
  </si>
  <si>
    <t>Oprema za protupožarnu zaštitu (osim vozila)</t>
  </si>
  <si>
    <t>Oprema za civilnu zaštitu</t>
  </si>
  <si>
    <t>Medicinska oprema - Mobilna mamografija</t>
  </si>
  <si>
    <t>Uređaji</t>
  </si>
  <si>
    <t>Strojevi</t>
  </si>
  <si>
    <t>Ostala prijevozna sredstva u cestovnom prometu</t>
  </si>
  <si>
    <t>Rashodi za dodatna ulaganja na nefinancijskoj imovini</t>
  </si>
  <si>
    <t>Dodatna ulaganja na građevinskim objektima</t>
  </si>
  <si>
    <t>Dodatna ulaganja na tuđim građevinskim objektima radi prava korištenja</t>
  </si>
  <si>
    <t>32352</t>
  </si>
  <si>
    <t>Zakupnine i najamnine za građevinske objekte</t>
  </si>
  <si>
    <t>Plan 2020</t>
  </si>
  <si>
    <t>Izvršenje plana 
30.11.2019.</t>
  </si>
  <si>
    <t>Plan 2020 / 2019
u kn</t>
  </si>
  <si>
    <t>Plan 2020 / 2019
u %</t>
  </si>
  <si>
    <t>PLAN PRIHODA POSLOVANJA ZA 2020. GODINU</t>
  </si>
  <si>
    <t>Plan 2019 
Ukupno</t>
  </si>
  <si>
    <t>Plan 2019
Prijedlog rebalansa 
UV 29 17.12.2019</t>
  </si>
  <si>
    <t>Plan 2019 
EU projekt
Prijedlog rebalansa 
UV 29 17.12.2019</t>
  </si>
  <si>
    <t>Plan 2019  
Ukupno
Prijedlog rebalansa 
UV 29 17.12.2019</t>
  </si>
  <si>
    <t>Izvršenje 30.11.2019</t>
  </si>
  <si>
    <t>Izvršenje 30.11.2019
 EU projekt</t>
  </si>
  <si>
    <t>Izvršenje 30.11.2019. 
Ukupno</t>
  </si>
  <si>
    <t>Plan 2020 
EU projekt</t>
  </si>
  <si>
    <t>Plan 2020 
Ukupno</t>
  </si>
  <si>
    <t>Rebalans plana 2019
(prijedlog)</t>
  </si>
  <si>
    <t>Plan 2019 
EU projekt</t>
  </si>
  <si>
    <t>PLAN RASHODA ZA NABAVU NEFINANCIJSKE IMOVINE ZA 2020. GODINU</t>
  </si>
  <si>
    <t>PLAN RASHODA POSLOVANJA ZA 2020. GODINU</t>
  </si>
  <si>
    <t>Zakupnine i najamnine za vozila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</si>
</sst>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Microsoft Sans Serif"/>
      <charset val="238"/>
    </font>
    <font>
      <sz val="8"/>
      <name val="Microsoft Sans Serif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b/>
      <sz val="8"/>
      <name val="Calibri Light"/>
      <family val="2"/>
      <charset val="238"/>
      <scheme val="major"/>
    </font>
    <font>
      <sz val="8"/>
      <name val="Calibri Light"/>
      <family val="2"/>
      <charset val="238"/>
      <scheme val="major"/>
    </font>
    <font>
      <sz val="10"/>
      <color theme="9" tint="-0.499984740745262"/>
      <name val="Calibri Light"/>
      <family val="2"/>
      <charset val="238"/>
      <scheme val="major"/>
    </font>
    <font>
      <b/>
      <sz val="10"/>
      <color theme="9" tint="-0.499984740745262"/>
      <name val="Calibri Light"/>
      <family val="2"/>
      <charset val="238"/>
      <scheme val="major"/>
    </font>
    <font>
      <b/>
      <sz val="8"/>
      <color theme="9" tint="-0.499984740745262"/>
      <name val="Calibri Light"/>
      <family val="2"/>
      <charset val="238"/>
      <scheme val="major"/>
    </font>
    <font>
      <b/>
      <sz val="11"/>
      <color theme="9" tint="-0.499984740745262"/>
      <name val="Calibri Light"/>
      <family val="2"/>
      <charset val="238"/>
      <scheme val="major"/>
    </font>
    <font>
      <sz val="8"/>
      <color theme="9" tint="-0.499984740745262"/>
      <name val="Calibri Light"/>
      <family val="2"/>
      <charset val="238"/>
      <scheme val="major"/>
    </font>
    <font>
      <sz val="10"/>
      <color theme="8" tint="-0.499984740745262"/>
      <name val="Calibri Light"/>
      <family val="2"/>
      <charset val="238"/>
      <scheme val="major"/>
    </font>
    <font>
      <b/>
      <sz val="10"/>
      <color theme="8" tint="-0.499984740745262"/>
      <name val="Calibri Light"/>
      <family val="2"/>
      <charset val="238"/>
      <scheme val="major"/>
    </font>
    <font>
      <b/>
      <sz val="8"/>
      <color theme="8" tint="-0.499984740745262"/>
      <name val="Calibri Light"/>
      <family val="2"/>
      <charset val="238"/>
      <scheme val="major"/>
    </font>
    <font>
      <sz val="8"/>
      <color theme="8" tint="-0.499984740745262"/>
      <name val="Calibri Light"/>
      <family val="2"/>
      <charset val="238"/>
      <scheme val="major"/>
    </font>
  </fonts>
  <fills count="1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rgb="FFEBE6F2"/>
      </patternFill>
    </fill>
    <fill>
      <patternFill patternType="solid">
        <fgColor rgb="FF809EC2"/>
        <bgColor rgb="FF809EC2"/>
      </patternFill>
    </fill>
    <fill>
      <patternFill patternType="solid">
        <fgColor rgb="FFB3C5DB"/>
        <bgColor rgb="FFB3C5DB"/>
      </patternFill>
    </fill>
    <fill>
      <patternFill patternType="solid">
        <fgColor rgb="FFCBD8E7"/>
        <bgColor rgb="FFCBD8E7"/>
      </patternFill>
    </fill>
    <fill>
      <patternFill patternType="solid">
        <fgColor rgb="FFE6EBF2"/>
        <bgColor rgb="FFE6EBF2"/>
      </patternFill>
    </fill>
    <fill>
      <patternFill patternType="solid">
        <fgColor rgb="FFCBD8E7"/>
        <bgColor indexed="64"/>
      </patternFill>
    </fill>
    <fill>
      <patternFill patternType="solid">
        <fgColor rgb="FFE6EBF2"/>
        <bgColor indexed="64"/>
      </patternFill>
    </fill>
    <fill>
      <patternFill patternType="solid">
        <fgColor rgb="FFE6EBF2"/>
        <bgColor rgb="FFCBD8E7"/>
      </patternFill>
    </fill>
    <fill>
      <patternFill patternType="solid">
        <fgColor theme="9"/>
        <bgColor indexed="64"/>
      </patternFill>
    </fill>
    <fill>
      <patternFill patternType="solid">
        <fgColor rgb="FFF4F6FA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theme="9" tint="-0.24994659260841701"/>
      </left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2" fillId="0" borderId="2" applyNumberFormat="0" applyFill="0" applyAlignment="0" applyProtection="0"/>
  </cellStyleXfs>
  <cellXfs count="115">
    <xf numFmtId="0" fontId="0" fillId="0" borderId="0" xfId="0"/>
    <xf numFmtId="0" fontId="3" fillId="0" borderId="0" xfId="0" applyFont="1"/>
    <xf numFmtId="3" fontId="3" fillId="0" borderId="0" xfId="0" applyNumberFormat="1" applyFont="1"/>
    <xf numFmtId="3" fontId="3" fillId="0" borderId="3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3" fontId="4" fillId="2" borderId="3" xfId="0" applyNumberFormat="1" applyFont="1" applyFill="1" applyBorder="1" applyAlignment="1">
      <alignment vertical="center"/>
    </xf>
    <xf numFmtId="3" fontId="3" fillId="0" borderId="3" xfId="0" applyNumberFormat="1" applyFont="1" applyFill="1" applyBorder="1" applyAlignment="1">
      <alignment vertical="center"/>
    </xf>
    <xf numFmtId="3" fontId="3" fillId="0" borderId="0" xfId="0" applyNumberFormat="1" applyFont="1" applyAlignment="1">
      <alignment vertical="center"/>
    </xf>
    <xf numFmtId="3" fontId="4" fillId="3" borderId="3" xfId="0" applyNumberFormat="1" applyFont="1" applyFill="1" applyBorder="1" applyAlignment="1">
      <alignment vertical="center"/>
    </xf>
    <xf numFmtId="3" fontId="4" fillId="4" borderId="3" xfId="0" applyNumberFormat="1" applyFont="1" applyFill="1" applyBorder="1" applyAlignment="1">
      <alignment vertical="center"/>
    </xf>
    <xf numFmtId="0" fontId="4" fillId="5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0" xfId="0" applyFont="1" applyFill="1"/>
    <xf numFmtId="4" fontId="3" fillId="0" borderId="0" xfId="0" applyNumberFormat="1" applyFont="1"/>
    <xf numFmtId="0" fontId="6" fillId="0" borderId="0" xfId="0" applyFont="1" applyFill="1" applyAlignment="1">
      <alignment vertical="center"/>
    </xf>
    <xf numFmtId="3" fontId="4" fillId="13" borderId="3" xfId="0" applyNumberFormat="1" applyFont="1" applyFill="1" applyBorder="1" applyAlignment="1">
      <alignment vertical="center"/>
    </xf>
    <xf numFmtId="3" fontId="4" fillId="14" borderId="3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3" fontId="5" fillId="0" borderId="3" xfId="0" applyNumberFormat="1" applyFont="1" applyFill="1" applyBorder="1" applyAlignment="1">
      <alignment horizontal="center" vertical="center"/>
    </xf>
    <xf numFmtId="3" fontId="4" fillId="5" borderId="3" xfId="0" applyNumberFormat="1" applyFont="1" applyFill="1" applyBorder="1" applyAlignment="1">
      <alignment horizontal="center" vertical="center" wrapText="1"/>
    </xf>
    <xf numFmtId="3" fontId="3" fillId="14" borderId="3" xfId="0" applyNumberFormat="1" applyFont="1" applyFill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0" fontId="8" fillId="5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vertical="center"/>
    </xf>
    <xf numFmtId="3" fontId="8" fillId="6" borderId="3" xfId="0" applyNumberFormat="1" applyFont="1" applyFill="1" applyBorder="1" applyAlignment="1">
      <alignment vertical="center"/>
    </xf>
    <xf numFmtId="0" fontId="8" fillId="7" borderId="3" xfId="0" applyFont="1" applyFill="1" applyBorder="1" applyAlignment="1">
      <alignment vertical="center"/>
    </xf>
    <xf numFmtId="3" fontId="8" fillId="7" borderId="3" xfId="0" applyNumberFormat="1" applyFont="1" applyFill="1" applyBorder="1" applyAlignment="1">
      <alignment vertical="center"/>
    </xf>
    <xf numFmtId="0" fontId="8" fillId="8" borderId="3" xfId="0" applyFont="1" applyFill="1" applyBorder="1" applyAlignment="1">
      <alignment vertical="center"/>
    </xf>
    <xf numFmtId="3" fontId="8" fillId="8" borderId="3" xfId="0" applyNumberFormat="1" applyFont="1" applyFill="1" applyBorder="1" applyAlignment="1">
      <alignment vertical="center"/>
    </xf>
    <xf numFmtId="0" fontId="8" fillId="9" borderId="3" xfId="0" applyFont="1" applyFill="1" applyBorder="1" applyAlignment="1">
      <alignment vertical="center"/>
    </xf>
    <xf numFmtId="3" fontId="8" fillId="9" borderId="3" xfId="0" applyNumberFormat="1" applyFont="1" applyFill="1" applyBorder="1" applyAlignment="1">
      <alignment vertical="center"/>
    </xf>
    <xf numFmtId="0" fontId="7" fillId="0" borderId="3" xfId="0" applyFont="1" applyBorder="1" applyAlignment="1">
      <alignment vertical="center"/>
    </xf>
    <xf numFmtId="3" fontId="7" fillId="0" borderId="3" xfId="0" applyNumberFormat="1" applyFont="1" applyFill="1" applyBorder="1" applyAlignment="1">
      <alignment vertical="center"/>
    </xf>
    <xf numFmtId="3" fontId="7" fillId="15" borderId="3" xfId="0" applyNumberFormat="1" applyFont="1" applyFill="1" applyBorder="1" applyAlignment="1">
      <alignment vertical="center"/>
    </xf>
    <xf numFmtId="3" fontId="7" fillId="0" borderId="3" xfId="0" applyNumberFormat="1" applyFont="1" applyBorder="1" applyAlignment="1">
      <alignment vertical="center"/>
    </xf>
    <xf numFmtId="0" fontId="8" fillId="10" borderId="3" xfId="0" applyFont="1" applyFill="1" applyBorder="1" applyAlignment="1">
      <alignment vertical="center"/>
    </xf>
    <xf numFmtId="3" fontId="8" fillId="10" borderId="3" xfId="0" applyNumberFormat="1" applyFont="1" applyFill="1" applyBorder="1" applyAlignment="1">
      <alignment vertical="center"/>
    </xf>
    <xf numFmtId="0" fontId="8" fillId="11" borderId="3" xfId="0" applyFont="1" applyFill="1" applyBorder="1" applyAlignment="1">
      <alignment vertical="center"/>
    </xf>
    <xf numFmtId="3" fontId="8" fillId="11" borderId="3" xfId="0" applyNumberFormat="1" applyFont="1" applyFill="1" applyBorder="1" applyAlignment="1">
      <alignment vertical="center"/>
    </xf>
    <xf numFmtId="0" fontId="8" fillId="12" borderId="3" xfId="0" applyFont="1" applyFill="1" applyBorder="1" applyAlignment="1">
      <alignment vertical="center"/>
    </xf>
    <xf numFmtId="3" fontId="8" fillId="12" borderId="3" xfId="0" applyNumberFormat="1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4" fontId="8" fillId="6" borderId="3" xfId="0" applyNumberFormat="1" applyFont="1" applyFill="1" applyBorder="1" applyAlignment="1">
      <alignment vertical="center"/>
    </xf>
    <xf numFmtId="4" fontId="8" fillId="7" borderId="3" xfId="0" applyNumberFormat="1" applyFont="1" applyFill="1" applyBorder="1" applyAlignment="1">
      <alignment vertical="center"/>
    </xf>
    <xf numFmtId="4" fontId="8" fillId="8" borderId="3" xfId="0" applyNumberFormat="1" applyFont="1" applyFill="1" applyBorder="1" applyAlignment="1">
      <alignment vertical="center"/>
    </xf>
    <xf numFmtId="4" fontId="8" fillId="9" borderId="3" xfId="0" applyNumberFormat="1" applyFont="1" applyFill="1" applyBorder="1" applyAlignment="1">
      <alignment vertical="center"/>
    </xf>
    <xf numFmtId="4" fontId="7" fillId="0" borderId="3" xfId="0" applyNumberFormat="1" applyFont="1" applyFill="1" applyBorder="1" applyAlignment="1">
      <alignment vertical="center"/>
    </xf>
    <xf numFmtId="4" fontId="7" fillId="15" borderId="3" xfId="0" applyNumberFormat="1" applyFont="1" applyFill="1" applyBorder="1" applyAlignment="1">
      <alignment vertical="center"/>
    </xf>
    <xf numFmtId="4" fontId="7" fillId="0" borderId="3" xfId="0" applyNumberFormat="1" applyFont="1" applyBorder="1" applyAlignment="1">
      <alignment vertical="center"/>
    </xf>
    <xf numFmtId="4" fontId="8" fillId="10" borderId="3" xfId="0" applyNumberFormat="1" applyFont="1" applyFill="1" applyBorder="1" applyAlignment="1">
      <alignment vertical="center"/>
    </xf>
    <xf numFmtId="4" fontId="8" fillId="11" borderId="3" xfId="0" applyNumberFormat="1" applyFont="1" applyFill="1" applyBorder="1" applyAlignment="1">
      <alignment vertical="center"/>
    </xf>
    <xf numFmtId="4" fontId="8" fillId="12" borderId="3" xfId="0" applyNumberFormat="1" applyFont="1" applyFill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vertical="center"/>
    </xf>
    <xf numFmtId="0" fontId="8" fillId="5" borderId="3" xfId="0" applyFont="1" applyFill="1" applyBorder="1" applyAlignment="1">
      <alignment horizontal="right" vertical="center" wrapText="1"/>
    </xf>
    <xf numFmtId="3" fontId="8" fillId="5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right" vertical="center"/>
    </xf>
    <xf numFmtId="3" fontId="9" fillId="0" borderId="3" xfId="0" applyNumberFormat="1" applyFont="1" applyFill="1" applyBorder="1" applyAlignment="1">
      <alignment horizontal="center" vertical="center"/>
    </xf>
    <xf numFmtId="0" fontId="8" fillId="13" borderId="3" xfId="0" applyFont="1" applyFill="1" applyBorder="1" applyAlignment="1">
      <alignment horizontal="right" vertical="center"/>
    </xf>
    <xf numFmtId="0" fontId="8" fillId="13" borderId="3" xfId="0" applyFont="1" applyFill="1" applyBorder="1" applyAlignment="1">
      <alignment vertical="center"/>
    </xf>
    <xf numFmtId="3" fontId="8" fillId="13" borderId="3" xfId="0" applyNumberFormat="1" applyFont="1" applyFill="1" applyBorder="1" applyAlignment="1">
      <alignment vertical="center"/>
    </xf>
    <xf numFmtId="0" fontId="8" fillId="3" borderId="3" xfId="0" applyFont="1" applyFill="1" applyBorder="1" applyAlignment="1">
      <alignment horizontal="right" vertical="center"/>
    </xf>
    <xf numFmtId="0" fontId="8" fillId="3" borderId="3" xfId="0" applyFont="1" applyFill="1" applyBorder="1" applyAlignment="1">
      <alignment vertical="center"/>
    </xf>
    <xf numFmtId="3" fontId="8" fillId="3" borderId="3" xfId="0" applyNumberFormat="1" applyFont="1" applyFill="1" applyBorder="1" applyAlignment="1">
      <alignment vertical="center"/>
    </xf>
    <xf numFmtId="0" fontId="8" fillId="4" borderId="3" xfId="0" applyFont="1" applyFill="1" applyBorder="1" applyAlignment="1">
      <alignment horizontal="right" vertical="center"/>
    </xf>
    <xf numFmtId="0" fontId="8" fillId="4" borderId="3" xfId="0" applyFont="1" applyFill="1" applyBorder="1" applyAlignment="1">
      <alignment vertical="center"/>
    </xf>
    <xf numFmtId="3" fontId="8" fillId="4" borderId="3" xfId="0" applyNumberFormat="1" applyFont="1" applyFill="1" applyBorder="1" applyAlignment="1">
      <alignment vertical="center"/>
    </xf>
    <xf numFmtId="0" fontId="8" fillId="2" borderId="3" xfId="0" applyFont="1" applyFill="1" applyBorder="1" applyAlignment="1">
      <alignment horizontal="right" vertical="center"/>
    </xf>
    <xf numFmtId="0" fontId="8" fillId="2" borderId="3" xfId="0" applyFont="1" applyFill="1" applyBorder="1" applyAlignment="1">
      <alignment vertical="center"/>
    </xf>
    <xf numFmtId="3" fontId="8" fillId="2" borderId="3" xfId="0" applyNumberFormat="1" applyFont="1" applyFill="1" applyBorder="1" applyAlignment="1">
      <alignment vertical="center"/>
    </xf>
    <xf numFmtId="0" fontId="7" fillId="0" borderId="3" xfId="0" applyFont="1" applyBorder="1" applyAlignment="1">
      <alignment horizontal="right" vertical="center"/>
    </xf>
    <xf numFmtId="0" fontId="7" fillId="0" borderId="3" xfId="0" applyFont="1" applyFill="1" applyBorder="1" applyAlignment="1">
      <alignment horizontal="right" vertical="center"/>
    </xf>
    <xf numFmtId="0" fontId="8" fillId="14" borderId="3" xfId="0" applyFont="1" applyFill="1" applyBorder="1" applyAlignment="1">
      <alignment horizontal="right" vertical="center"/>
    </xf>
    <xf numFmtId="0" fontId="8" fillId="14" borderId="3" xfId="0" applyFont="1" applyFill="1" applyBorder="1" applyAlignment="1">
      <alignment vertical="center"/>
    </xf>
    <xf numFmtId="3" fontId="8" fillId="14" borderId="3" xfId="0" applyNumberFormat="1" applyFont="1" applyFill="1" applyBorder="1" applyAlignment="1">
      <alignment vertical="center"/>
    </xf>
    <xf numFmtId="0" fontId="7" fillId="15" borderId="3" xfId="0" applyFont="1" applyFill="1" applyBorder="1" applyAlignment="1">
      <alignment vertical="center"/>
    </xf>
    <xf numFmtId="3" fontId="7" fillId="0" borderId="0" xfId="0" applyNumberFormat="1" applyFont="1"/>
    <xf numFmtId="4" fontId="4" fillId="13" borderId="3" xfId="0" applyNumberFormat="1" applyFont="1" applyFill="1" applyBorder="1" applyAlignment="1">
      <alignment vertical="center"/>
    </xf>
    <xf numFmtId="4" fontId="4" fillId="3" borderId="3" xfId="0" applyNumberFormat="1" applyFont="1" applyFill="1" applyBorder="1" applyAlignment="1">
      <alignment vertical="center"/>
    </xf>
    <xf numFmtId="4" fontId="4" fillId="4" borderId="3" xfId="0" applyNumberFormat="1" applyFont="1" applyFill="1" applyBorder="1" applyAlignment="1">
      <alignment vertical="center"/>
    </xf>
    <xf numFmtId="4" fontId="4" fillId="2" borderId="3" xfId="0" applyNumberFormat="1" applyFont="1" applyFill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0" fontId="11" fillId="0" borderId="0" xfId="0" applyFont="1" applyFill="1" applyAlignment="1">
      <alignment vertical="center"/>
    </xf>
    <xf numFmtId="0" fontId="8" fillId="0" borderId="0" xfId="0" applyFont="1"/>
    <xf numFmtId="4" fontId="3" fillId="0" borderId="3" xfId="0" applyNumberFormat="1" applyFont="1" applyFill="1" applyBorder="1" applyAlignment="1">
      <alignment vertical="center"/>
    </xf>
    <xf numFmtId="4" fontId="4" fillId="14" borderId="3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4" fontId="4" fillId="5" borderId="3" xfId="0" applyNumberFormat="1" applyFont="1" applyFill="1" applyBorder="1" applyAlignment="1">
      <alignment horizontal="center" vertical="center" wrapText="1"/>
    </xf>
    <xf numFmtId="3" fontId="12" fillId="0" borderId="0" xfId="0" applyNumberFormat="1" applyFont="1" applyAlignment="1">
      <alignment vertical="center"/>
    </xf>
    <xf numFmtId="3" fontId="13" fillId="5" borderId="3" xfId="0" applyNumberFormat="1" applyFont="1" applyFill="1" applyBorder="1" applyAlignment="1">
      <alignment horizontal="center" vertical="center" wrapText="1"/>
    </xf>
    <xf numFmtId="3" fontId="14" fillId="0" borderId="3" xfId="0" applyNumberFormat="1" applyFont="1" applyFill="1" applyBorder="1" applyAlignment="1">
      <alignment horizontal="center" vertical="center"/>
    </xf>
    <xf numFmtId="3" fontId="13" fillId="13" borderId="3" xfId="0" applyNumberFormat="1" applyFont="1" applyFill="1" applyBorder="1" applyAlignment="1">
      <alignment vertical="center"/>
    </xf>
    <xf numFmtId="3" fontId="13" fillId="3" borderId="3" xfId="0" applyNumberFormat="1" applyFont="1" applyFill="1" applyBorder="1" applyAlignment="1">
      <alignment vertical="center"/>
    </xf>
    <xf numFmtId="3" fontId="13" fillId="4" borderId="3" xfId="0" applyNumberFormat="1" applyFont="1" applyFill="1" applyBorder="1" applyAlignment="1">
      <alignment vertical="center"/>
    </xf>
    <xf numFmtId="3" fontId="13" fillId="2" borderId="3" xfId="0" applyNumberFormat="1" applyFont="1" applyFill="1" applyBorder="1" applyAlignment="1">
      <alignment vertical="center"/>
    </xf>
    <xf numFmtId="3" fontId="12" fillId="0" borderId="3" xfId="0" applyNumberFormat="1" applyFont="1" applyFill="1" applyBorder="1" applyAlignment="1">
      <alignment vertical="center"/>
    </xf>
    <xf numFmtId="3" fontId="12" fillId="0" borderId="3" xfId="0" applyNumberFormat="1" applyFont="1" applyBorder="1" applyAlignment="1">
      <alignment vertical="center"/>
    </xf>
    <xf numFmtId="3" fontId="13" fillId="14" borderId="3" xfId="0" applyNumberFormat="1" applyFont="1" applyFill="1" applyBorder="1" applyAlignment="1">
      <alignment vertical="center"/>
    </xf>
    <xf numFmtId="3" fontId="12" fillId="15" borderId="3" xfId="0" applyNumberFormat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3" fillId="5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3" fontId="12" fillId="14" borderId="3" xfId="0" applyNumberFormat="1" applyFont="1" applyFill="1" applyBorder="1" applyAlignment="1">
      <alignment vertical="center"/>
    </xf>
    <xf numFmtId="3" fontId="3" fillId="15" borderId="3" xfId="0" applyNumberFormat="1" applyFont="1" applyFill="1" applyBorder="1" applyAlignment="1">
      <alignment vertical="center"/>
    </xf>
    <xf numFmtId="3" fontId="12" fillId="0" borderId="0" xfId="0" applyNumberFormat="1" applyFont="1"/>
    <xf numFmtId="0" fontId="12" fillId="0" borderId="0" xfId="0" applyFont="1"/>
    <xf numFmtId="0" fontId="15" fillId="0" borderId="0" xfId="0" applyFont="1" applyFill="1" applyAlignment="1">
      <alignment vertical="center"/>
    </xf>
    <xf numFmtId="4" fontId="8" fillId="5" borderId="3" xfId="0" applyNumberFormat="1" applyFont="1" applyFill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0" fillId="15" borderId="1" xfId="1" applyFont="1" applyFill="1" applyBorder="1" applyAlignment="1">
      <alignment horizontal="center" vertical="center" wrapText="1"/>
    </xf>
  </cellXfs>
  <cellStyles count="2">
    <cellStyle name="Normalno" xfId="0" builtinId="0"/>
    <cellStyle name="Ukupni zbroj" xfId="1" builtinId="25"/>
  </cellStyles>
  <dxfs count="0"/>
  <tableStyles count="0" defaultTableStyle="TableStyleMedium2" defaultPivotStyle="PivotStyleLight16"/>
  <colors>
    <mruColors>
      <color rgb="FFF4F6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  <pageSetUpPr fitToPage="1"/>
  </sheetPr>
  <dimension ref="A1:H62"/>
  <sheetViews>
    <sheetView zoomScaleNormal="100" workbookViewId="0">
      <selection sqref="A1:P1"/>
    </sheetView>
  </sheetViews>
  <sheetFormatPr defaultRowHeight="17.100000000000001" customHeight="1" x14ac:dyDescent="0.2"/>
  <cols>
    <col min="1" max="1" width="10.7109375" style="22" customWidth="1"/>
    <col min="2" max="2" width="65.7109375" style="22" customWidth="1"/>
    <col min="3" max="4" width="20.7109375" style="22" customWidth="1"/>
    <col min="5" max="5" width="20.7109375" style="23" customWidth="1"/>
    <col min="6" max="8" width="20.7109375" style="22" customWidth="1"/>
    <col min="9" max="16384" width="9.140625" style="1"/>
  </cols>
  <sheetData>
    <row r="1" spans="1:8" ht="24.95" customHeight="1" thickBot="1" x14ac:dyDescent="0.25">
      <c r="A1" s="112" t="s">
        <v>290</v>
      </c>
      <c r="B1" s="112"/>
      <c r="C1" s="112"/>
      <c r="D1" s="112"/>
      <c r="E1" s="112"/>
      <c r="F1" s="112"/>
      <c r="G1" s="112"/>
      <c r="H1" s="112"/>
    </row>
    <row r="2" spans="1:8" ht="20.100000000000001" customHeight="1" thickTop="1" x14ac:dyDescent="0.2"/>
    <row r="3" spans="1:8" ht="25.5" x14ac:dyDescent="0.2">
      <c r="A3" s="24" t="s">
        <v>121</v>
      </c>
      <c r="B3" s="24" t="s">
        <v>152</v>
      </c>
      <c r="C3" s="24" t="s">
        <v>267</v>
      </c>
      <c r="D3" s="24" t="s">
        <v>300</v>
      </c>
      <c r="E3" s="24" t="s">
        <v>287</v>
      </c>
      <c r="F3" s="24" t="s">
        <v>286</v>
      </c>
      <c r="G3" s="24" t="s">
        <v>288</v>
      </c>
      <c r="H3" s="111" t="s">
        <v>289</v>
      </c>
    </row>
    <row r="4" spans="1:8" s="12" customFormat="1" ht="9.9499999999999993" customHeight="1" x14ac:dyDescent="0.2">
      <c r="A4" s="25">
        <v>1</v>
      </c>
      <c r="B4" s="25">
        <v>2</v>
      </c>
      <c r="C4" s="25">
        <v>3</v>
      </c>
      <c r="D4" s="25">
        <v>4</v>
      </c>
      <c r="E4" s="25">
        <v>5</v>
      </c>
      <c r="F4" s="25">
        <v>6</v>
      </c>
      <c r="G4" s="25">
        <v>7</v>
      </c>
      <c r="H4" s="25">
        <v>8</v>
      </c>
    </row>
    <row r="5" spans="1:8" ht="20.100000000000001" customHeight="1" x14ac:dyDescent="0.2">
      <c r="A5" s="26">
        <v>6</v>
      </c>
      <c r="B5" s="26" t="s">
        <v>153</v>
      </c>
      <c r="C5" s="27">
        <f>C6+C20+C32+C38+C49</f>
        <v>126498113.26000001</v>
      </c>
      <c r="D5" s="27">
        <f>D6+D20+D32+D38+D49</f>
        <v>108199204.34</v>
      </c>
      <c r="E5" s="27">
        <f>E6+E20+E32+E38+E49</f>
        <v>79561456.569999993</v>
      </c>
      <c r="F5" s="27">
        <f t="shared" ref="F5" si="0">F6+F20+F32+F38+F49</f>
        <v>137809763.75999999</v>
      </c>
      <c r="G5" s="27">
        <f>G6+G20+G32+G38+G49</f>
        <v>29610559.419999998</v>
      </c>
      <c r="H5" s="45">
        <f>F5/D5*100-100</f>
        <v>27.366707177395838</v>
      </c>
    </row>
    <row r="6" spans="1:8" ht="20.100000000000001" customHeight="1" x14ac:dyDescent="0.2">
      <c r="A6" s="28">
        <v>63</v>
      </c>
      <c r="B6" s="28" t="s">
        <v>0</v>
      </c>
      <c r="C6" s="29">
        <f>C7+C10+C15</f>
        <v>28392943.260000002</v>
      </c>
      <c r="D6" s="29">
        <f>D7+D10+D15</f>
        <v>10702534.34</v>
      </c>
      <c r="E6" s="29">
        <f>E7+E10+E15</f>
        <v>824859.6100000001</v>
      </c>
      <c r="F6" s="29">
        <f t="shared" ref="F6:G6" si="1">F7+F10+F15</f>
        <v>35354573.759999998</v>
      </c>
      <c r="G6" s="29">
        <f t="shared" si="1"/>
        <v>24652039.419999998</v>
      </c>
      <c r="H6" s="46">
        <f t="shared" ref="H6:H62" si="2">F6/D6*100-100</f>
        <v>230.33833517230272</v>
      </c>
    </row>
    <row r="7" spans="1:8" ht="20.100000000000001" customHeight="1" x14ac:dyDescent="0.2">
      <c r="A7" s="30">
        <v>634</v>
      </c>
      <c r="B7" s="30" t="s">
        <v>138</v>
      </c>
      <c r="C7" s="31">
        <f t="shared" ref="C7:G8" si="3">C8</f>
        <v>1900000</v>
      </c>
      <c r="D7" s="31">
        <f t="shared" si="3"/>
        <v>450000</v>
      </c>
      <c r="E7" s="31">
        <f t="shared" si="3"/>
        <v>-1782.19</v>
      </c>
      <c r="F7" s="31">
        <f t="shared" si="3"/>
        <v>450000</v>
      </c>
      <c r="G7" s="31">
        <f t="shared" si="3"/>
        <v>0</v>
      </c>
      <c r="H7" s="47">
        <f t="shared" si="2"/>
        <v>0</v>
      </c>
    </row>
    <row r="8" spans="1:8" ht="20.100000000000001" customHeight="1" x14ac:dyDescent="0.2">
      <c r="A8" s="32">
        <v>6341</v>
      </c>
      <c r="B8" s="32" t="s">
        <v>154</v>
      </c>
      <c r="C8" s="33">
        <f t="shared" si="3"/>
        <v>1900000</v>
      </c>
      <c r="D8" s="33">
        <f t="shared" si="3"/>
        <v>450000</v>
      </c>
      <c r="E8" s="33">
        <f t="shared" si="3"/>
        <v>-1782.19</v>
      </c>
      <c r="F8" s="33">
        <f t="shared" si="3"/>
        <v>450000</v>
      </c>
      <c r="G8" s="33">
        <f t="shared" si="3"/>
        <v>0</v>
      </c>
      <c r="H8" s="48">
        <f t="shared" si="2"/>
        <v>0</v>
      </c>
    </row>
    <row r="9" spans="1:8" ht="20.100000000000001" customHeight="1" x14ac:dyDescent="0.2">
      <c r="A9" s="34">
        <v>63414</v>
      </c>
      <c r="B9" s="34" t="s">
        <v>150</v>
      </c>
      <c r="C9" s="35">
        <v>1900000</v>
      </c>
      <c r="D9" s="35">
        <v>450000</v>
      </c>
      <c r="E9" s="35">
        <v>-1782.19</v>
      </c>
      <c r="F9" s="35">
        <v>450000</v>
      </c>
      <c r="G9" s="35">
        <f>F9-D9</f>
        <v>0</v>
      </c>
      <c r="H9" s="49">
        <f t="shared" si="2"/>
        <v>0</v>
      </c>
    </row>
    <row r="10" spans="1:8" ht="20.100000000000001" customHeight="1" x14ac:dyDescent="0.2">
      <c r="A10" s="30">
        <v>636</v>
      </c>
      <c r="B10" s="30" t="s">
        <v>139</v>
      </c>
      <c r="C10" s="31">
        <f>C11+C13</f>
        <v>500000</v>
      </c>
      <c r="D10" s="31">
        <f>D11+D13</f>
        <v>750000</v>
      </c>
      <c r="E10" s="31">
        <f>E11+E13</f>
        <v>750000</v>
      </c>
      <c r="F10" s="31">
        <f t="shared" ref="F10:G10" si="4">F11+F13</f>
        <v>650000</v>
      </c>
      <c r="G10" s="31">
        <f t="shared" si="4"/>
        <v>-100000</v>
      </c>
      <c r="H10" s="47">
        <f t="shared" si="2"/>
        <v>-13.333333333333329</v>
      </c>
    </row>
    <row r="11" spans="1:8" ht="20.100000000000001" customHeight="1" x14ac:dyDescent="0.2">
      <c r="A11" s="32">
        <v>6361</v>
      </c>
      <c r="B11" s="32" t="s">
        <v>140</v>
      </c>
      <c r="C11" s="33">
        <f>C12</f>
        <v>500000</v>
      </c>
      <c r="D11" s="33">
        <f>D12</f>
        <v>750000</v>
      </c>
      <c r="E11" s="33">
        <f>E12</f>
        <v>750000</v>
      </c>
      <c r="F11" s="33">
        <f t="shared" ref="F11:G11" si="5">F12</f>
        <v>650000</v>
      </c>
      <c r="G11" s="33">
        <f t="shared" si="5"/>
        <v>-100000</v>
      </c>
      <c r="H11" s="48">
        <f t="shared" si="2"/>
        <v>-13.333333333333329</v>
      </c>
    </row>
    <row r="12" spans="1:8" ht="20.100000000000001" customHeight="1" x14ac:dyDescent="0.2">
      <c r="A12" s="34">
        <v>63611</v>
      </c>
      <c r="B12" s="34" t="s">
        <v>140</v>
      </c>
      <c r="C12" s="36">
        <v>500000</v>
      </c>
      <c r="D12" s="36">
        <v>750000</v>
      </c>
      <c r="E12" s="36">
        <v>750000</v>
      </c>
      <c r="F12" s="36">
        <v>650000</v>
      </c>
      <c r="G12" s="36">
        <f>F12-D12</f>
        <v>-100000</v>
      </c>
      <c r="H12" s="50">
        <f t="shared" si="2"/>
        <v>-13.333333333333329</v>
      </c>
    </row>
    <row r="13" spans="1:8" ht="20.100000000000001" customHeight="1" x14ac:dyDescent="0.2">
      <c r="A13" s="32">
        <v>6362</v>
      </c>
      <c r="B13" s="32" t="s">
        <v>141</v>
      </c>
      <c r="C13" s="33">
        <f>C14</f>
        <v>0</v>
      </c>
      <c r="D13" s="33">
        <f>D14</f>
        <v>0</v>
      </c>
      <c r="E13" s="33">
        <f>E14</f>
        <v>0</v>
      </c>
      <c r="F13" s="33">
        <f t="shared" ref="F13:G13" si="6">F14</f>
        <v>0</v>
      </c>
      <c r="G13" s="33">
        <f t="shared" si="6"/>
        <v>0</v>
      </c>
      <c r="H13" s="48" t="e">
        <f t="shared" si="2"/>
        <v>#DIV/0!</v>
      </c>
    </row>
    <row r="14" spans="1:8" ht="20.100000000000001" customHeight="1" x14ac:dyDescent="0.2">
      <c r="A14" s="34">
        <v>63621</v>
      </c>
      <c r="B14" s="34" t="s">
        <v>141</v>
      </c>
      <c r="C14" s="37">
        <v>0</v>
      </c>
      <c r="D14" s="37">
        <v>0</v>
      </c>
      <c r="E14" s="37">
        <f>C14+D14</f>
        <v>0</v>
      </c>
      <c r="F14" s="37">
        <v>0</v>
      </c>
      <c r="G14" s="37">
        <f>F14-D14</f>
        <v>0</v>
      </c>
      <c r="H14" s="51" t="e">
        <f t="shared" si="2"/>
        <v>#DIV/0!</v>
      </c>
    </row>
    <row r="15" spans="1:8" ht="20.100000000000001" customHeight="1" x14ac:dyDescent="0.2">
      <c r="A15" s="38">
        <v>638</v>
      </c>
      <c r="B15" s="38" t="s">
        <v>262</v>
      </c>
      <c r="C15" s="39">
        <f>C16+C18</f>
        <v>25992943.260000002</v>
      </c>
      <c r="D15" s="39">
        <f>D16+D18</f>
        <v>9502534.3399999999</v>
      </c>
      <c r="E15" s="39">
        <f>E16+E18</f>
        <v>76641.8</v>
      </c>
      <c r="F15" s="39">
        <f t="shared" ref="F15:G15" si="7">F16+F18</f>
        <v>34254573.759999998</v>
      </c>
      <c r="G15" s="39">
        <f t="shared" si="7"/>
        <v>24752039.419999998</v>
      </c>
      <c r="H15" s="52">
        <f t="shared" si="2"/>
        <v>260.47829488822447</v>
      </c>
    </row>
    <row r="16" spans="1:8" ht="20.100000000000001" customHeight="1" x14ac:dyDescent="0.2">
      <c r="A16" s="40">
        <v>6381</v>
      </c>
      <c r="B16" s="40" t="s">
        <v>263</v>
      </c>
      <c r="C16" s="41">
        <f>C17</f>
        <v>578011.80000000005</v>
      </c>
      <c r="D16" s="41">
        <f>D17</f>
        <v>267986</v>
      </c>
      <c r="E16" s="41">
        <f>E17</f>
        <v>76641.8</v>
      </c>
      <c r="F16" s="41">
        <f t="shared" ref="F16:G16" si="8">F17</f>
        <v>1466642</v>
      </c>
      <c r="G16" s="41">
        <f t="shared" si="8"/>
        <v>1198656</v>
      </c>
      <c r="H16" s="53">
        <f t="shared" si="2"/>
        <v>447.28306702588941</v>
      </c>
    </row>
    <row r="17" spans="1:8" ht="20.100000000000001" customHeight="1" x14ac:dyDescent="0.2">
      <c r="A17" s="34">
        <v>63811</v>
      </c>
      <c r="B17" s="34" t="s">
        <v>263</v>
      </c>
      <c r="C17" s="36">
        <v>578011.80000000005</v>
      </c>
      <c r="D17" s="35">
        <v>267986</v>
      </c>
      <c r="E17" s="36">
        <v>76641.8</v>
      </c>
      <c r="F17" s="36">
        <v>1466642</v>
      </c>
      <c r="G17" s="36">
        <f>F17-D17</f>
        <v>1198656</v>
      </c>
      <c r="H17" s="50">
        <f t="shared" si="2"/>
        <v>447.28306702588941</v>
      </c>
    </row>
    <row r="18" spans="1:8" ht="20.100000000000001" customHeight="1" x14ac:dyDescent="0.2">
      <c r="A18" s="40">
        <v>6382</v>
      </c>
      <c r="B18" s="40" t="s">
        <v>264</v>
      </c>
      <c r="C18" s="41">
        <f>C19</f>
        <v>25414931.460000001</v>
      </c>
      <c r="D18" s="41">
        <f>D19</f>
        <v>9234548.3399999999</v>
      </c>
      <c r="E18" s="41">
        <f>E19</f>
        <v>0</v>
      </c>
      <c r="F18" s="41">
        <f t="shared" ref="F18:G18" si="9">F19</f>
        <v>32787931.759999998</v>
      </c>
      <c r="G18" s="41">
        <f t="shared" si="9"/>
        <v>23553383.419999998</v>
      </c>
      <c r="H18" s="53">
        <f t="shared" si="2"/>
        <v>255.05723239302466</v>
      </c>
    </row>
    <row r="19" spans="1:8" ht="20.100000000000001" customHeight="1" x14ac:dyDescent="0.2">
      <c r="A19" s="34">
        <v>63821</v>
      </c>
      <c r="B19" s="34" t="s">
        <v>264</v>
      </c>
      <c r="C19" s="36">
        <v>25414931.460000001</v>
      </c>
      <c r="D19" s="35">
        <v>9234548.3399999999</v>
      </c>
      <c r="E19" s="36">
        <v>0</v>
      </c>
      <c r="F19" s="36">
        <v>32787931.759999998</v>
      </c>
      <c r="G19" s="36">
        <f>F19-D19</f>
        <v>23553383.419999998</v>
      </c>
      <c r="H19" s="50">
        <f t="shared" si="2"/>
        <v>255.05723239302466</v>
      </c>
    </row>
    <row r="20" spans="1:8" ht="20.100000000000001" customHeight="1" x14ac:dyDescent="0.2">
      <c r="A20" s="28">
        <v>64</v>
      </c>
      <c r="B20" s="28" t="s">
        <v>1</v>
      </c>
      <c r="C20" s="29">
        <f>C21+C29</f>
        <v>221500</v>
      </c>
      <c r="D20" s="29">
        <f>D21+D29</f>
        <v>251500</v>
      </c>
      <c r="E20" s="29">
        <f>E21+E29</f>
        <v>243340.29</v>
      </c>
      <c r="F20" s="29">
        <f t="shared" ref="F20:G20" si="10">F21+F29</f>
        <v>231500</v>
      </c>
      <c r="G20" s="29">
        <f t="shared" si="10"/>
        <v>-20000</v>
      </c>
      <c r="H20" s="46">
        <f t="shared" si="2"/>
        <v>-7.9522862823061615</v>
      </c>
    </row>
    <row r="21" spans="1:8" ht="20.100000000000001" customHeight="1" x14ac:dyDescent="0.2">
      <c r="A21" s="30">
        <v>641</v>
      </c>
      <c r="B21" s="30" t="s">
        <v>2</v>
      </c>
      <c r="C21" s="31">
        <f>C22+C25+C27</f>
        <v>21500</v>
      </c>
      <c r="D21" s="31">
        <f>D22+D25+D27</f>
        <v>36500</v>
      </c>
      <c r="E21" s="31">
        <f>E22+E25+E27</f>
        <v>35242.969999999994</v>
      </c>
      <c r="F21" s="31">
        <f t="shared" ref="F21:G21" si="11">F22+F25+F27</f>
        <v>31500</v>
      </c>
      <c r="G21" s="31">
        <f t="shared" si="11"/>
        <v>-5000</v>
      </c>
      <c r="H21" s="47">
        <f t="shared" si="2"/>
        <v>-13.698630136986296</v>
      </c>
    </row>
    <row r="22" spans="1:8" ht="20.100000000000001" customHeight="1" x14ac:dyDescent="0.2">
      <c r="A22" s="32">
        <v>6413</v>
      </c>
      <c r="B22" s="32" t="s">
        <v>3</v>
      </c>
      <c r="C22" s="33">
        <f>C23+C24</f>
        <v>5500</v>
      </c>
      <c r="D22" s="33">
        <f>D23+D24</f>
        <v>5500</v>
      </c>
      <c r="E22" s="33">
        <f>E23+E24</f>
        <v>5633.11</v>
      </c>
      <c r="F22" s="33">
        <f t="shared" ref="F22:G22" si="12">F23+F24</f>
        <v>5500</v>
      </c>
      <c r="G22" s="33">
        <f t="shared" si="12"/>
        <v>0</v>
      </c>
      <c r="H22" s="48">
        <f t="shared" si="2"/>
        <v>0</v>
      </c>
    </row>
    <row r="23" spans="1:8" ht="20.100000000000001" customHeight="1" x14ac:dyDescent="0.2">
      <c r="A23" s="34">
        <v>64131</v>
      </c>
      <c r="B23" s="34" t="s">
        <v>4</v>
      </c>
      <c r="C23" s="37">
        <v>5000</v>
      </c>
      <c r="D23" s="37">
        <v>5000</v>
      </c>
      <c r="E23" s="37">
        <v>5298.32</v>
      </c>
      <c r="F23" s="37">
        <v>5000</v>
      </c>
      <c r="G23" s="37">
        <f>F23-D23</f>
        <v>0</v>
      </c>
      <c r="H23" s="51">
        <f t="shared" si="2"/>
        <v>0</v>
      </c>
    </row>
    <row r="24" spans="1:8" ht="20.100000000000001" customHeight="1" x14ac:dyDescent="0.2">
      <c r="A24" s="34">
        <v>64132</v>
      </c>
      <c r="B24" s="34" t="s">
        <v>5</v>
      </c>
      <c r="C24" s="37">
        <v>500</v>
      </c>
      <c r="D24" s="37">
        <v>500</v>
      </c>
      <c r="E24" s="37">
        <v>334.79</v>
      </c>
      <c r="F24" s="37">
        <v>500</v>
      </c>
      <c r="G24" s="37">
        <f>F24-D24</f>
        <v>0</v>
      </c>
      <c r="H24" s="51">
        <f t="shared" si="2"/>
        <v>0</v>
      </c>
    </row>
    <row r="25" spans="1:8" ht="20.100000000000001" customHeight="1" x14ac:dyDescent="0.2">
      <c r="A25" s="32">
        <v>6414</v>
      </c>
      <c r="B25" s="32" t="s">
        <v>6</v>
      </c>
      <c r="C25" s="33">
        <f>C26</f>
        <v>15000</v>
      </c>
      <c r="D25" s="33">
        <f>D26</f>
        <v>30000</v>
      </c>
      <c r="E25" s="33">
        <f>E26</f>
        <v>29220.48</v>
      </c>
      <c r="F25" s="33">
        <f t="shared" ref="F25:G25" si="13">F26</f>
        <v>25000</v>
      </c>
      <c r="G25" s="33">
        <f t="shared" si="13"/>
        <v>-5000</v>
      </c>
      <c r="H25" s="48">
        <f t="shared" si="2"/>
        <v>-16.666666666666657</v>
      </c>
    </row>
    <row r="26" spans="1:8" ht="20.100000000000001" customHeight="1" x14ac:dyDescent="0.2">
      <c r="A26" s="34">
        <v>64143</v>
      </c>
      <c r="B26" s="34" t="s">
        <v>7</v>
      </c>
      <c r="C26" s="37">
        <v>15000</v>
      </c>
      <c r="D26" s="37">
        <v>30000</v>
      </c>
      <c r="E26" s="37">
        <v>29220.48</v>
      </c>
      <c r="F26" s="37">
        <v>25000</v>
      </c>
      <c r="G26" s="37">
        <f>F26-D26</f>
        <v>-5000</v>
      </c>
      <c r="H26" s="51">
        <f t="shared" si="2"/>
        <v>-16.666666666666657</v>
      </c>
    </row>
    <row r="27" spans="1:8" ht="20.100000000000001" customHeight="1" x14ac:dyDescent="0.2">
      <c r="A27" s="32">
        <v>6415</v>
      </c>
      <c r="B27" s="32" t="s">
        <v>251</v>
      </c>
      <c r="C27" s="33">
        <f>C28</f>
        <v>1000</v>
      </c>
      <c r="D27" s="33">
        <f>D28</f>
        <v>1000</v>
      </c>
      <c r="E27" s="33">
        <f>E28</f>
        <v>389.38</v>
      </c>
      <c r="F27" s="33">
        <f t="shared" ref="F27:G27" si="14">F28</f>
        <v>1000</v>
      </c>
      <c r="G27" s="33">
        <f t="shared" si="14"/>
        <v>0</v>
      </c>
      <c r="H27" s="48">
        <f t="shared" si="2"/>
        <v>0</v>
      </c>
    </row>
    <row r="28" spans="1:8" ht="20.100000000000001" customHeight="1" x14ac:dyDescent="0.2">
      <c r="A28" s="34">
        <v>64151</v>
      </c>
      <c r="B28" s="34" t="s">
        <v>251</v>
      </c>
      <c r="C28" s="37">
        <v>1000</v>
      </c>
      <c r="D28" s="37">
        <v>1000</v>
      </c>
      <c r="E28" s="37">
        <v>389.38</v>
      </c>
      <c r="F28" s="37">
        <v>1000</v>
      </c>
      <c r="G28" s="37">
        <f>F28-D28</f>
        <v>0</v>
      </c>
      <c r="H28" s="51">
        <f t="shared" si="2"/>
        <v>0</v>
      </c>
    </row>
    <row r="29" spans="1:8" ht="20.100000000000001" customHeight="1" x14ac:dyDescent="0.2">
      <c r="A29" s="30">
        <v>642</v>
      </c>
      <c r="B29" s="30" t="s">
        <v>8</v>
      </c>
      <c r="C29" s="31">
        <f t="shared" ref="C29:G30" si="15">C30</f>
        <v>200000</v>
      </c>
      <c r="D29" s="31">
        <f t="shared" si="15"/>
        <v>215000</v>
      </c>
      <c r="E29" s="31">
        <f t="shared" si="15"/>
        <v>208097.32</v>
      </c>
      <c r="F29" s="31">
        <f t="shared" si="15"/>
        <v>200000</v>
      </c>
      <c r="G29" s="31">
        <f t="shared" si="15"/>
        <v>-15000</v>
      </c>
      <c r="H29" s="47">
        <f t="shared" si="2"/>
        <v>-6.9767441860465169</v>
      </c>
    </row>
    <row r="30" spans="1:8" ht="20.100000000000001" customHeight="1" x14ac:dyDescent="0.2">
      <c r="A30" s="32">
        <v>6429</v>
      </c>
      <c r="B30" s="32" t="s">
        <v>9</v>
      </c>
      <c r="C30" s="33">
        <f t="shared" si="15"/>
        <v>200000</v>
      </c>
      <c r="D30" s="33">
        <f t="shared" si="15"/>
        <v>215000</v>
      </c>
      <c r="E30" s="33">
        <f t="shared" si="15"/>
        <v>208097.32</v>
      </c>
      <c r="F30" s="33">
        <f t="shared" si="15"/>
        <v>200000</v>
      </c>
      <c r="G30" s="33">
        <f t="shared" si="15"/>
        <v>-15000</v>
      </c>
      <c r="H30" s="48">
        <f t="shared" si="2"/>
        <v>-6.9767441860465169</v>
      </c>
    </row>
    <row r="31" spans="1:8" ht="20.100000000000001" customHeight="1" x14ac:dyDescent="0.2">
      <c r="A31" s="34">
        <v>64299</v>
      </c>
      <c r="B31" s="34" t="s">
        <v>9</v>
      </c>
      <c r="C31" s="37">
        <v>200000</v>
      </c>
      <c r="D31" s="37">
        <v>215000</v>
      </c>
      <c r="E31" s="37">
        <v>208097.32</v>
      </c>
      <c r="F31" s="37">
        <v>200000</v>
      </c>
      <c r="G31" s="37">
        <f>F31-D31</f>
        <v>-15000</v>
      </c>
      <c r="H31" s="51">
        <f t="shared" si="2"/>
        <v>-6.9767441860465169</v>
      </c>
    </row>
    <row r="32" spans="1:8" ht="20.100000000000001" customHeight="1" x14ac:dyDescent="0.2">
      <c r="A32" s="28">
        <v>65</v>
      </c>
      <c r="B32" s="28" t="s">
        <v>155</v>
      </c>
      <c r="C32" s="29">
        <f t="shared" ref="C32:G33" si="16">C33</f>
        <v>619370</v>
      </c>
      <c r="D32" s="29">
        <f t="shared" si="16"/>
        <v>884370</v>
      </c>
      <c r="E32" s="29">
        <f t="shared" si="16"/>
        <v>820105.16999999993</v>
      </c>
      <c r="F32" s="29">
        <f t="shared" si="16"/>
        <v>645000</v>
      </c>
      <c r="G32" s="29">
        <f t="shared" si="16"/>
        <v>-239370</v>
      </c>
      <c r="H32" s="46">
        <f t="shared" si="2"/>
        <v>-27.066725465585677</v>
      </c>
    </row>
    <row r="33" spans="1:8" ht="20.100000000000001" customHeight="1" x14ac:dyDescent="0.2">
      <c r="A33" s="30">
        <v>652</v>
      </c>
      <c r="B33" s="30" t="s">
        <v>10</v>
      </c>
      <c r="C33" s="31">
        <f t="shared" si="16"/>
        <v>619370</v>
      </c>
      <c r="D33" s="31">
        <f t="shared" si="16"/>
        <v>884370</v>
      </c>
      <c r="E33" s="31">
        <f t="shared" si="16"/>
        <v>820105.16999999993</v>
      </c>
      <c r="F33" s="31">
        <f t="shared" si="16"/>
        <v>645000</v>
      </c>
      <c r="G33" s="31">
        <f t="shared" si="16"/>
        <v>-239370</v>
      </c>
      <c r="H33" s="47">
        <f t="shared" si="2"/>
        <v>-27.066725465585677</v>
      </c>
    </row>
    <row r="34" spans="1:8" ht="20.100000000000001" customHeight="1" x14ac:dyDescent="0.2">
      <c r="A34" s="32">
        <v>6526</v>
      </c>
      <c r="B34" s="32" t="s">
        <v>156</v>
      </c>
      <c r="C34" s="33">
        <f>C35+C36+C37</f>
        <v>619370</v>
      </c>
      <c r="D34" s="33">
        <f>D35+D36+D37</f>
        <v>884370</v>
      </c>
      <c r="E34" s="33">
        <f>E35+E36+E37</f>
        <v>820105.16999999993</v>
      </c>
      <c r="F34" s="33">
        <f t="shared" ref="F34:G34" si="17">F35+F36+F37</f>
        <v>645000</v>
      </c>
      <c r="G34" s="33">
        <f t="shared" si="17"/>
        <v>-239370</v>
      </c>
      <c r="H34" s="48">
        <f t="shared" si="2"/>
        <v>-27.066725465585677</v>
      </c>
    </row>
    <row r="35" spans="1:8" ht="20.100000000000001" customHeight="1" x14ac:dyDescent="0.2">
      <c r="A35" s="34">
        <v>65264</v>
      </c>
      <c r="B35" s="34" t="s">
        <v>157</v>
      </c>
      <c r="C35" s="37">
        <v>325000</v>
      </c>
      <c r="D35" s="37">
        <v>270000</v>
      </c>
      <c r="E35" s="37">
        <v>242995.08</v>
      </c>
      <c r="F35" s="37">
        <v>270000</v>
      </c>
      <c r="G35" s="37">
        <f t="shared" ref="G35:G37" si="18">F35-D35</f>
        <v>0</v>
      </c>
      <c r="H35" s="51">
        <f t="shared" si="2"/>
        <v>0</v>
      </c>
    </row>
    <row r="36" spans="1:8" ht="20.100000000000001" customHeight="1" x14ac:dyDescent="0.2">
      <c r="A36" s="34">
        <v>65267</v>
      </c>
      <c r="B36" s="34" t="s">
        <v>11</v>
      </c>
      <c r="C36" s="37">
        <v>125000</v>
      </c>
      <c r="D36" s="37">
        <v>345000</v>
      </c>
      <c r="E36" s="37">
        <v>307762.74</v>
      </c>
      <c r="F36" s="37">
        <v>175000</v>
      </c>
      <c r="G36" s="37">
        <f t="shared" si="18"/>
        <v>-170000</v>
      </c>
      <c r="H36" s="51">
        <f t="shared" si="2"/>
        <v>-49.275362318840578</v>
      </c>
    </row>
    <row r="37" spans="1:8" ht="20.100000000000001" customHeight="1" x14ac:dyDescent="0.2">
      <c r="A37" s="34">
        <v>65269</v>
      </c>
      <c r="B37" s="34" t="s">
        <v>158</v>
      </c>
      <c r="C37" s="37">
        <f>180000-10630</f>
        <v>169370</v>
      </c>
      <c r="D37" s="37">
        <v>269370</v>
      </c>
      <c r="E37" s="37">
        <v>269347.34999999998</v>
      </c>
      <c r="F37" s="37">
        <v>200000</v>
      </c>
      <c r="G37" s="37">
        <f t="shared" si="18"/>
        <v>-69370</v>
      </c>
      <c r="H37" s="51">
        <f t="shared" si="2"/>
        <v>-25.75268218435609</v>
      </c>
    </row>
    <row r="38" spans="1:8" ht="20.100000000000001" customHeight="1" x14ac:dyDescent="0.2">
      <c r="A38" s="28">
        <v>66</v>
      </c>
      <c r="B38" s="28" t="s">
        <v>159</v>
      </c>
      <c r="C38" s="29">
        <f>C39+C44</f>
        <v>50543800</v>
      </c>
      <c r="D38" s="29">
        <f>D39+D44</f>
        <v>50603800</v>
      </c>
      <c r="E38" s="29">
        <f>E39+E44</f>
        <v>36710543.619999997</v>
      </c>
      <c r="F38" s="29">
        <f t="shared" ref="F38:G38" si="19">F39+F44</f>
        <v>49788690</v>
      </c>
      <c r="G38" s="29">
        <f t="shared" si="19"/>
        <v>-815110</v>
      </c>
      <c r="H38" s="46">
        <f t="shared" si="2"/>
        <v>-1.610768361269308</v>
      </c>
    </row>
    <row r="39" spans="1:8" ht="20.100000000000001" customHeight="1" x14ac:dyDescent="0.2">
      <c r="A39" s="30">
        <v>661</v>
      </c>
      <c r="B39" s="30" t="s">
        <v>160</v>
      </c>
      <c r="C39" s="31">
        <f>C42+C40</f>
        <v>50543800</v>
      </c>
      <c r="D39" s="31">
        <f>D42+D40</f>
        <v>50553800</v>
      </c>
      <c r="E39" s="31">
        <f>E42+E40</f>
        <v>36658782.82</v>
      </c>
      <c r="F39" s="31">
        <f t="shared" ref="F39:G39" si="20">F42+F40</f>
        <v>49788690</v>
      </c>
      <c r="G39" s="31">
        <f t="shared" si="20"/>
        <v>-765110</v>
      </c>
      <c r="H39" s="47">
        <f t="shared" si="2"/>
        <v>-1.5134569508127953</v>
      </c>
    </row>
    <row r="40" spans="1:8" ht="20.100000000000001" customHeight="1" x14ac:dyDescent="0.2">
      <c r="A40" s="42">
        <v>6614</v>
      </c>
      <c r="B40" s="42" t="s">
        <v>161</v>
      </c>
      <c r="C40" s="43">
        <f>C41</f>
        <v>25000</v>
      </c>
      <c r="D40" s="43">
        <f>D41</f>
        <v>35000</v>
      </c>
      <c r="E40" s="43">
        <f>E41</f>
        <v>33556.720000000001</v>
      </c>
      <c r="F40" s="43">
        <f t="shared" ref="F40:G40" si="21">F41</f>
        <v>35000</v>
      </c>
      <c r="G40" s="43">
        <f t="shared" si="21"/>
        <v>0</v>
      </c>
      <c r="H40" s="54">
        <f t="shared" si="2"/>
        <v>0</v>
      </c>
    </row>
    <row r="41" spans="1:8" ht="20.100000000000001" customHeight="1" x14ac:dyDescent="0.2">
      <c r="A41" s="44">
        <v>66141</v>
      </c>
      <c r="B41" s="44" t="s">
        <v>261</v>
      </c>
      <c r="C41" s="35">
        <v>25000</v>
      </c>
      <c r="D41" s="35">
        <v>35000</v>
      </c>
      <c r="E41" s="35">
        <v>33556.720000000001</v>
      </c>
      <c r="F41" s="35">
        <v>35000</v>
      </c>
      <c r="G41" s="35">
        <f>F41-D41</f>
        <v>0</v>
      </c>
      <c r="H41" s="49">
        <f t="shared" si="2"/>
        <v>0</v>
      </c>
    </row>
    <row r="42" spans="1:8" ht="20.100000000000001" customHeight="1" x14ac:dyDescent="0.2">
      <c r="A42" s="32">
        <v>6615</v>
      </c>
      <c r="B42" s="32" t="s">
        <v>161</v>
      </c>
      <c r="C42" s="33">
        <f>C43</f>
        <v>50518800</v>
      </c>
      <c r="D42" s="33">
        <f>D43</f>
        <v>50518800</v>
      </c>
      <c r="E42" s="33">
        <f>E43</f>
        <v>36625226.100000001</v>
      </c>
      <c r="F42" s="33">
        <f t="shared" ref="F42:G42" si="22">F43</f>
        <v>49753690</v>
      </c>
      <c r="G42" s="33">
        <f t="shared" si="22"/>
        <v>-765110</v>
      </c>
      <c r="H42" s="48">
        <f t="shared" si="2"/>
        <v>-1.514505491025119</v>
      </c>
    </row>
    <row r="43" spans="1:8" ht="20.100000000000001" customHeight="1" x14ac:dyDescent="0.2">
      <c r="A43" s="34">
        <v>66151</v>
      </c>
      <c r="B43" s="34" t="s">
        <v>161</v>
      </c>
      <c r="C43" s="35">
        <v>50518800</v>
      </c>
      <c r="D43" s="35">
        <v>50518800</v>
      </c>
      <c r="E43" s="35">
        <v>36625226.100000001</v>
      </c>
      <c r="F43" s="35">
        <v>49753690</v>
      </c>
      <c r="G43" s="35">
        <f>F43-D43</f>
        <v>-765110</v>
      </c>
      <c r="H43" s="49">
        <f t="shared" si="2"/>
        <v>-1.514505491025119</v>
      </c>
    </row>
    <row r="44" spans="1:8" ht="20.100000000000001" customHeight="1" x14ac:dyDescent="0.2">
      <c r="A44" s="30">
        <v>663</v>
      </c>
      <c r="B44" s="30" t="s">
        <v>162</v>
      </c>
      <c r="C44" s="31">
        <f>C45+C47</f>
        <v>0</v>
      </c>
      <c r="D44" s="31">
        <f>D45+D47</f>
        <v>50000</v>
      </c>
      <c r="E44" s="31">
        <f>E45+E47</f>
        <v>51760.800000000003</v>
      </c>
      <c r="F44" s="31">
        <f t="shared" ref="F44:G44" si="23">F45+F47</f>
        <v>0</v>
      </c>
      <c r="G44" s="31">
        <f t="shared" si="23"/>
        <v>-50000</v>
      </c>
      <c r="H44" s="47">
        <f t="shared" si="2"/>
        <v>-100</v>
      </c>
    </row>
    <row r="45" spans="1:8" ht="20.100000000000001" customHeight="1" x14ac:dyDescent="0.2">
      <c r="A45" s="32">
        <v>6631</v>
      </c>
      <c r="B45" s="32" t="s">
        <v>134</v>
      </c>
      <c r="C45" s="33">
        <f>C46</f>
        <v>0</v>
      </c>
      <c r="D45" s="33">
        <f>D46</f>
        <v>50000</v>
      </c>
      <c r="E45" s="33">
        <f>E46</f>
        <v>51110.8</v>
      </c>
      <c r="F45" s="33">
        <f t="shared" ref="F45:G45" si="24">F46</f>
        <v>0</v>
      </c>
      <c r="G45" s="33">
        <f t="shared" si="24"/>
        <v>-50000</v>
      </c>
      <c r="H45" s="48">
        <f t="shared" si="2"/>
        <v>-100</v>
      </c>
    </row>
    <row r="46" spans="1:8" ht="21" customHeight="1" x14ac:dyDescent="0.2">
      <c r="A46" s="34">
        <v>66313</v>
      </c>
      <c r="B46" s="34" t="s">
        <v>135</v>
      </c>
      <c r="C46" s="37">
        <v>0</v>
      </c>
      <c r="D46" s="37">
        <v>50000</v>
      </c>
      <c r="E46" s="37">
        <v>51110.8</v>
      </c>
      <c r="F46" s="37">
        <v>0</v>
      </c>
      <c r="G46" s="37">
        <f>F46-D46</f>
        <v>-50000</v>
      </c>
      <c r="H46" s="51">
        <f t="shared" si="2"/>
        <v>-100</v>
      </c>
    </row>
    <row r="47" spans="1:8" ht="20.100000000000001" customHeight="1" x14ac:dyDescent="0.2">
      <c r="A47" s="32">
        <v>6632</v>
      </c>
      <c r="B47" s="32" t="s">
        <v>253</v>
      </c>
      <c r="C47" s="33">
        <f>C48</f>
        <v>0</v>
      </c>
      <c r="D47" s="33">
        <f>D48</f>
        <v>0</v>
      </c>
      <c r="E47" s="33">
        <f>E48</f>
        <v>650</v>
      </c>
      <c r="F47" s="33">
        <f>F48</f>
        <v>0</v>
      </c>
      <c r="G47" s="33">
        <f t="shared" ref="G47" si="25">G48</f>
        <v>0</v>
      </c>
      <c r="H47" s="48" t="e">
        <f t="shared" si="2"/>
        <v>#DIV/0!</v>
      </c>
    </row>
    <row r="48" spans="1:8" ht="21" customHeight="1" x14ac:dyDescent="0.2">
      <c r="A48" s="34">
        <v>66323</v>
      </c>
      <c r="B48" s="34" t="s">
        <v>252</v>
      </c>
      <c r="C48" s="37">
        <v>0</v>
      </c>
      <c r="D48" s="37">
        <v>0</v>
      </c>
      <c r="E48" s="37">
        <v>650</v>
      </c>
      <c r="F48" s="37">
        <v>0</v>
      </c>
      <c r="G48" s="37">
        <f>F48-D48</f>
        <v>0</v>
      </c>
      <c r="H48" s="51" t="e">
        <f t="shared" si="2"/>
        <v>#DIV/0!</v>
      </c>
    </row>
    <row r="49" spans="1:8" ht="20.100000000000001" customHeight="1" x14ac:dyDescent="0.2">
      <c r="A49" s="28">
        <v>67</v>
      </c>
      <c r="B49" s="28" t="s">
        <v>163</v>
      </c>
      <c r="C49" s="29">
        <f>C50+C55</f>
        <v>46720500</v>
      </c>
      <c r="D49" s="29">
        <f>D50+D55</f>
        <v>45757000</v>
      </c>
      <c r="E49" s="29">
        <f>E50+E55</f>
        <v>40962607.880000003</v>
      </c>
      <c r="F49" s="29">
        <f t="shared" ref="F49:G49" si="26">F50+F55</f>
        <v>51790000</v>
      </c>
      <c r="G49" s="29">
        <f t="shared" si="26"/>
        <v>6033000</v>
      </c>
      <c r="H49" s="46">
        <f t="shared" si="2"/>
        <v>13.18486788906614</v>
      </c>
    </row>
    <row r="50" spans="1:8" ht="20.100000000000001" customHeight="1" x14ac:dyDescent="0.2">
      <c r="A50" s="30">
        <v>671</v>
      </c>
      <c r="B50" s="30" t="s">
        <v>164</v>
      </c>
      <c r="C50" s="31">
        <f>C51+C53</f>
        <v>1350000</v>
      </c>
      <c r="D50" s="31">
        <f>D51+D53</f>
        <v>1375000</v>
      </c>
      <c r="E50" s="31">
        <f>E51+E53</f>
        <v>469999.96</v>
      </c>
      <c r="F50" s="31">
        <f t="shared" ref="F50:G50" si="27">F51+F53</f>
        <v>3850000</v>
      </c>
      <c r="G50" s="31">
        <f t="shared" si="27"/>
        <v>2475000</v>
      </c>
      <c r="H50" s="47">
        <f t="shared" si="2"/>
        <v>180</v>
      </c>
    </row>
    <row r="51" spans="1:8" ht="20.100000000000001" customHeight="1" x14ac:dyDescent="0.2">
      <c r="A51" s="32">
        <v>6711</v>
      </c>
      <c r="B51" s="32" t="s">
        <v>165</v>
      </c>
      <c r="C51" s="33">
        <f>C52</f>
        <v>850000</v>
      </c>
      <c r="D51" s="33">
        <f>D52</f>
        <v>875000</v>
      </c>
      <c r="E51" s="33">
        <f>E52</f>
        <v>469999.96</v>
      </c>
      <c r="F51" s="33">
        <f t="shared" ref="F51:G51" si="28">F52</f>
        <v>850000</v>
      </c>
      <c r="G51" s="33">
        <f t="shared" si="28"/>
        <v>-25000</v>
      </c>
      <c r="H51" s="48">
        <f t="shared" si="2"/>
        <v>-2.8571428571428612</v>
      </c>
    </row>
    <row r="52" spans="1:8" ht="20.100000000000001" customHeight="1" x14ac:dyDescent="0.2">
      <c r="A52" s="34">
        <v>67111</v>
      </c>
      <c r="B52" s="34" t="s">
        <v>165</v>
      </c>
      <c r="C52" s="37">
        <v>850000</v>
      </c>
      <c r="D52" s="37">
        <v>875000</v>
      </c>
      <c r="E52" s="37">
        <v>469999.96</v>
      </c>
      <c r="F52" s="37">
        <v>850000</v>
      </c>
      <c r="G52" s="37">
        <f>F52-D52</f>
        <v>-25000</v>
      </c>
      <c r="H52" s="51">
        <f t="shared" si="2"/>
        <v>-2.8571428571428612</v>
      </c>
    </row>
    <row r="53" spans="1:8" ht="20.100000000000001" customHeight="1" x14ac:dyDescent="0.2">
      <c r="A53" s="32">
        <v>6712</v>
      </c>
      <c r="B53" s="32" t="s">
        <v>166</v>
      </c>
      <c r="C53" s="33">
        <f>C54</f>
        <v>500000</v>
      </c>
      <c r="D53" s="33">
        <f>D54</f>
        <v>500000</v>
      </c>
      <c r="E53" s="33">
        <f>E54</f>
        <v>0</v>
      </c>
      <c r="F53" s="33">
        <f t="shared" ref="F53:G53" si="29">F54</f>
        <v>3000000</v>
      </c>
      <c r="G53" s="33">
        <f t="shared" si="29"/>
        <v>2500000</v>
      </c>
      <c r="H53" s="48">
        <f t="shared" si="2"/>
        <v>500</v>
      </c>
    </row>
    <row r="54" spans="1:8" ht="20.100000000000001" customHeight="1" x14ac:dyDescent="0.2">
      <c r="A54" s="34">
        <v>67121</v>
      </c>
      <c r="B54" s="34" t="s">
        <v>166</v>
      </c>
      <c r="C54" s="35">
        <v>500000</v>
      </c>
      <c r="D54" s="35">
        <v>500000</v>
      </c>
      <c r="E54" s="35">
        <v>0</v>
      </c>
      <c r="F54" s="35">
        <v>3000000</v>
      </c>
      <c r="G54" s="35">
        <f>F54-D54</f>
        <v>2500000</v>
      </c>
      <c r="H54" s="49">
        <f t="shared" si="2"/>
        <v>500</v>
      </c>
    </row>
    <row r="55" spans="1:8" ht="20.100000000000001" customHeight="1" x14ac:dyDescent="0.2">
      <c r="A55" s="30">
        <v>673</v>
      </c>
      <c r="B55" s="30" t="s">
        <v>167</v>
      </c>
      <c r="C55" s="31">
        <f>C56</f>
        <v>45370500</v>
      </c>
      <c r="D55" s="31">
        <f>D56</f>
        <v>44382000</v>
      </c>
      <c r="E55" s="31">
        <f>E56</f>
        <v>40492607.920000002</v>
      </c>
      <c r="F55" s="31">
        <f t="shared" ref="F55:G55" si="30">F56</f>
        <v>47940000</v>
      </c>
      <c r="G55" s="31">
        <f t="shared" si="30"/>
        <v>3558000</v>
      </c>
      <c r="H55" s="47">
        <f t="shared" si="2"/>
        <v>8.0167635527916588</v>
      </c>
    </row>
    <row r="56" spans="1:8" ht="20.100000000000001" customHeight="1" x14ac:dyDescent="0.2">
      <c r="A56" s="32">
        <v>6731</v>
      </c>
      <c r="B56" s="32" t="s">
        <v>167</v>
      </c>
      <c r="C56" s="33">
        <f>SUM(C57:C62)</f>
        <v>45370500</v>
      </c>
      <c r="D56" s="33">
        <f>SUM(D57:D62)</f>
        <v>44382000</v>
      </c>
      <c r="E56" s="33">
        <f>SUM(E57:E62)</f>
        <v>40492607.920000002</v>
      </c>
      <c r="F56" s="33">
        <f t="shared" ref="F56:G56" si="31">SUM(F57:F62)</f>
        <v>47940000</v>
      </c>
      <c r="G56" s="33">
        <f t="shared" si="31"/>
        <v>3558000</v>
      </c>
      <c r="H56" s="48">
        <f t="shared" si="2"/>
        <v>8.0167635527916588</v>
      </c>
    </row>
    <row r="57" spans="1:8" ht="20.100000000000001" customHeight="1" x14ac:dyDescent="0.2">
      <c r="A57" s="34">
        <v>67311</v>
      </c>
      <c r="B57" s="34" t="s">
        <v>168</v>
      </c>
      <c r="C57" s="37">
        <v>9772500</v>
      </c>
      <c r="D57" s="37">
        <v>9902500</v>
      </c>
      <c r="E57" s="37">
        <v>9042025.5299999993</v>
      </c>
      <c r="F57" s="37">
        <v>10325000</v>
      </c>
      <c r="G57" s="37">
        <f t="shared" ref="G57:G62" si="32">F57-D57</f>
        <v>422500</v>
      </c>
      <c r="H57" s="51">
        <f t="shared" si="2"/>
        <v>4.2665993436000917</v>
      </c>
    </row>
    <row r="58" spans="1:8" ht="20.100000000000001" customHeight="1" x14ac:dyDescent="0.2">
      <c r="A58" s="34">
        <v>67311</v>
      </c>
      <c r="B58" s="34" t="s">
        <v>169</v>
      </c>
      <c r="C58" s="37">
        <v>12760000.000000002</v>
      </c>
      <c r="D58" s="37">
        <v>11500000</v>
      </c>
      <c r="E58" s="37">
        <v>10517114.18</v>
      </c>
      <c r="F58" s="35">
        <v>14000000</v>
      </c>
      <c r="G58" s="37">
        <f t="shared" si="32"/>
        <v>2500000</v>
      </c>
      <c r="H58" s="51">
        <f t="shared" si="2"/>
        <v>21.739130434782624</v>
      </c>
    </row>
    <row r="59" spans="1:8" ht="20.100000000000001" customHeight="1" x14ac:dyDescent="0.2">
      <c r="A59" s="34">
        <v>67311</v>
      </c>
      <c r="B59" s="34" t="s">
        <v>170</v>
      </c>
      <c r="C59" s="37">
        <v>2675000</v>
      </c>
      <c r="D59" s="37">
        <v>2678500</v>
      </c>
      <c r="E59" s="37">
        <v>2447719.91</v>
      </c>
      <c r="F59" s="37">
        <f>1585000+1185000</f>
        <v>2770000</v>
      </c>
      <c r="G59" s="37">
        <f t="shared" si="32"/>
        <v>91500</v>
      </c>
      <c r="H59" s="51">
        <f t="shared" si="2"/>
        <v>3.4160910957625532</v>
      </c>
    </row>
    <row r="60" spans="1:8" ht="20.100000000000001" customHeight="1" x14ac:dyDescent="0.2">
      <c r="A60" s="44">
        <v>67311</v>
      </c>
      <c r="B60" s="44" t="s">
        <v>172</v>
      </c>
      <c r="C60" s="37">
        <v>616000</v>
      </c>
      <c r="D60" s="37">
        <v>616000</v>
      </c>
      <c r="E60" s="37">
        <v>495578.7</v>
      </c>
      <c r="F60" s="37">
        <v>600000</v>
      </c>
      <c r="G60" s="37">
        <f t="shared" si="32"/>
        <v>-16000</v>
      </c>
      <c r="H60" s="51">
        <f t="shared" si="2"/>
        <v>-2.5974025974025921</v>
      </c>
    </row>
    <row r="61" spans="1:8" ht="20.100000000000001" customHeight="1" x14ac:dyDescent="0.2">
      <c r="A61" s="44">
        <v>67311</v>
      </c>
      <c r="B61" s="44" t="s">
        <v>171</v>
      </c>
      <c r="C61" s="37">
        <v>15464500.000000002</v>
      </c>
      <c r="D61" s="37">
        <v>15595000</v>
      </c>
      <c r="E61" s="37">
        <v>14252499.310000001</v>
      </c>
      <c r="F61" s="37">
        <v>16010000</v>
      </c>
      <c r="G61" s="37">
        <f t="shared" si="32"/>
        <v>415000</v>
      </c>
      <c r="H61" s="51">
        <f t="shared" si="2"/>
        <v>2.6611093299134296</v>
      </c>
    </row>
    <row r="62" spans="1:8" ht="20.100000000000001" customHeight="1" x14ac:dyDescent="0.2">
      <c r="A62" s="34">
        <v>67311</v>
      </c>
      <c r="B62" s="34" t="s">
        <v>173</v>
      </c>
      <c r="C62" s="37">
        <v>4082500.0000000005</v>
      </c>
      <c r="D62" s="37">
        <v>4090000</v>
      </c>
      <c r="E62" s="37">
        <v>3737670.29</v>
      </c>
      <c r="F62" s="37">
        <v>4235000</v>
      </c>
      <c r="G62" s="37">
        <f t="shared" si="32"/>
        <v>145000</v>
      </c>
      <c r="H62" s="51">
        <f t="shared" si="2"/>
        <v>3.5452322738386215</v>
      </c>
    </row>
  </sheetData>
  <mergeCells count="1">
    <mergeCell ref="A1:H1"/>
  </mergeCells>
  <phoneticPr fontId="1" type="noConversion"/>
  <pageMargins left="0.70866141732283472" right="0.39370078740157483" top="0.78740157480314965" bottom="0.59055118110236227" header="0.39370078740157483" footer="0.39370078740157483"/>
  <pageSetup paperSize="8" fitToHeight="0" orientation="landscape" horizontalDpi="300" verticalDpi="300" r:id="rId1"/>
  <headerFooter alignWithMargins="0">
    <oddHeader>&amp;L&amp;"Calibri,Uobičajeno"&amp;9Upravno vijeće
17.12.2019. godine&amp;C&amp;"Calibri,Uobičajeno"&amp;9Financijski plan prihoda i rashoda za 2020. godinu&amp;R&amp;"Calibri,Uobičajeno"&amp;9 29. sjednica
Točka 4. dnevnog reda</oddHeader>
    <oddFooter>&amp;L&amp;"Calibri,Uobičajeno"&amp;9Nastavni zavod za javno zdravstvo Dr. "Andrija Štampar"&amp;C&amp;"Calibri,Uobičajeno"&amp;9&amp;A&amp;R&amp;"Calibri,Uobičajeno"&amp;9&amp;P/&amp;N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R204"/>
  <sheetViews>
    <sheetView tabSelected="1" zoomScaleNormal="100" workbookViewId="0">
      <pane xSplit="2" ySplit="3" topLeftCell="I18" activePane="bottomRight" state="frozen"/>
      <selection sqref="A1:P1"/>
      <selection pane="topRight" sqref="A1:P1"/>
      <selection pane="bottomLeft" sqref="A1:P1"/>
      <selection pane="bottomRight" activeCell="Q20" sqref="Q20"/>
    </sheetView>
  </sheetViews>
  <sheetFormatPr defaultRowHeight="16.5" customHeight="1" x14ac:dyDescent="0.2"/>
  <cols>
    <col min="1" max="1" width="10.7109375" style="55" customWidth="1"/>
    <col min="2" max="2" width="65.7109375" style="56" customWidth="1"/>
    <col min="3" max="3" width="20.7109375" style="57" customWidth="1"/>
    <col min="4" max="4" width="20.7109375" style="92" customWidth="1"/>
    <col min="5" max="5" width="20.7109375" style="4" customWidth="1"/>
    <col min="6" max="6" width="20.7109375" style="56" customWidth="1"/>
    <col min="7" max="7" width="20.7109375" style="103" customWidth="1"/>
    <col min="8" max="8" width="20.7109375" style="4" customWidth="1"/>
    <col min="9" max="9" width="20.7109375" style="56" customWidth="1"/>
    <col min="10" max="10" width="20.7109375" style="103" customWidth="1"/>
    <col min="11" max="11" width="20.7109375" style="4" customWidth="1"/>
    <col min="12" max="12" width="20.7109375" style="57" customWidth="1"/>
    <col min="13" max="13" width="20.7109375" style="92" customWidth="1"/>
    <col min="14" max="14" width="20.7109375" style="18" customWidth="1"/>
    <col min="15" max="15" width="20.7109375" style="7" customWidth="1"/>
    <col min="16" max="16" width="20.7109375" style="18" customWidth="1"/>
    <col min="17" max="17" width="9.140625" style="4" customWidth="1"/>
    <col min="18" max="18" width="9.85546875" style="4" bestFit="1" customWidth="1"/>
    <col min="19" max="16384" width="9.140625" style="4"/>
  </cols>
  <sheetData>
    <row r="1" spans="1:18" ht="24.95" customHeight="1" thickBot="1" x14ac:dyDescent="0.25">
      <c r="A1" s="113" t="s">
        <v>303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</row>
    <row r="2" spans="1:18" ht="20.100000000000001" customHeight="1" thickTop="1" x14ac:dyDescent="0.2"/>
    <row r="3" spans="1:18" ht="51" x14ac:dyDescent="0.2">
      <c r="A3" s="58" t="s">
        <v>121</v>
      </c>
      <c r="B3" s="24" t="s">
        <v>152</v>
      </c>
      <c r="C3" s="59" t="s">
        <v>267</v>
      </c>
      <c r="D3" s="93" t="s">
        <v>301</v>
      </c>
      <c r="E3" s="10" t="s">
        <v>291</v>
      </c>
      <c r="F3" s="24" t="s">
        <v>292</v>
      </c>
      <c r="G3" s="104" t="s">
        <v>293</v>
      </c>
      <c r="H3" s="10" t="s">
        <v>294</v>
      </c>
      <c r="I3" s="59" t="s">
        <v>295</v>
      </c>
      <c r="J3" s="93" t="s">
        <v>296</v>
      </c>
      <c r="K3" s="10" t="s">
        <v>297</v>
      </c>
      <c r="L3" s="59" t="s">
        <v>286</v>
      </c>
      <c r="M3" s="93" t="s">
        <v>298</v>
      </c>
      <c r="N3" s="10" t="s">
        <v>299</v>
      </c>
      <c r="O3" s="20" t="s">
        <v>288</v>
      </c>
      <c r="P3" s="91" t="s">
        <v>289</v>
      </c>
    </row>
    <row r="4" spans="1:18" s="14" customFormat="1" ht="11.25" x14ac:dyDescent="0.2">
      <c r="A4" s="25">
        <v>1</v>
      </c>
      <c r="B4" s="25">
        <v>2</v>
      </c>
      <c r="C4" s="61">
        <v>3</v>
      </c>
      <c r="D4" s="94">
        <v>4</v>
      </c>
      <c r="E4" s="11">
        <v>5</v>
      </c>
      <c r="F4" s="25">
        <v>6</v>
      </c>
      <c r="G4" s="105">
        <v>7</v>
      </c>
      <c r="H4" s="19">
        <v>8</v>
      </c>
      <c r="I4" s="61">
        <v>9</v>
      </c>
      <c r="J4" s="105">
        <v>10</v>
      </c>
      <c r="K4" s="11">
        <v>11</v>
      </c>
      <c r="L4" s="25">
        <v>12</v>
      </c>
      <c r="M4" s="94">
        <v>13</v>
      </c>
      <c r="N4" s="19">
        <v>14</v>
      </c>
      <c r="O4" s="25">
        <v>15</v>
      </c>
      <c r="P4" s="61">
        <v>16</v>
      </c>
    </row>
    <row r="5" spans="1:18" ht="20.100000000000001" customHeight="1" x14ac:dyDescent="0.2">
      <c r="A5" s="62">
        <v>3</v>
      </c>
      <c r="B5" s="63" t="s">
        <v>174</v>
      </c>
      <c r="C5" s="64">
        <f t="shared" ref="C5:N5" si="0">C6+C29+C190+C200</f>
        <v>100748420</v>
      </c>
      <c r="D5" s="95">
        <f t="shared" si="0"/>
        <v>578008.80000000005</v>
      </c>
      <c r="E5" s="15">
        <f t="shared" si="0"/>
        <v>101326428.8</v>
      </c>
      <c r="F5" s="64">
        <f t="shared" si="0"/>
        <v>98810375</v>
      </c>
      <c r="G5" s="95">
        <f t="shared" si="0"/>
        <v>267986</v>
      </c>
      <c r="H5" s="15">
        <f t="shared" ref="H5:K5" si="1">H6+H29+H190+H200</f>
        <v>99078361</v>
      </c>
      <c r="I5" s="64">
        <f t="shared" si="1"/>
        <v>83260033.590000004</v>
      </c>
      <c r="J5" s="95">
        <f t="shared" si="1"/>
        <v>212200</v>
      </c>
      <c r="K5" s="15">
        <f t="shared" si="1"/>
        <v>83472233.590000004</v>
      </c>
      <c r="L5" s="64">
        <f t="shared" si="0"/>
        <v>101841149</v>
      </c>
      <c r="M5" s="95">
        <f t="shared" si="0"/>
        <v>1466642.29</v>
      </c>
      <c r="N5" s="15">
        <f t="shared" si="0"/>
        <v>103307791.28999999</v>
      </c>
      <c r="O5" s="15">
        <f>N5-H5</f>
        <v>4229430.2899999917</v>
      </c>
      <c r="P5" s="81">
        <f>N5/H5*100-100</f>
        <v>4.2687729664805403</v>
      </c>
      <c r="R5" s="7"/>
    </row>
    <row r="6" spans="1:18" s="1" customFormat="1" ht="20.100000000000001" customHeight="1" x14ac:dyDescent="0.2">
      <c r="A6" s="65">
        <v>31</v>
      </c>
      <c r="B6" s="66" t="s">
        <v>12</v>
      </c>
      <c r="C6" s="67">
        <f t="shared" ref="C6:N6" si="2">C7+C14+C22</f>
        <v>67567600</v>
      </c>
      <c r="D6" s="96">
        <f t="shared" si="2"/>
        <v>123630</v>
      </c>
      <c r="E6" s="8">
        <f t="shared" si="2"/>
        <v>67691230</v>
      </c>
      <c r="F6" s="67">
        <f t="shared" si="2"/>
        <v>64477600</v>
      </c>
      <c r="G6" s="96">
        <f t="shared" si="2"/>
        <v>134400</v>
      </c>
      <c r="H6" s="8">
        <f t="shared" ref="H6:K6" si="3">H7+H14+H22</f>
        <v>64612000</v>
      </c>
      <c r="I6" s="67">
        <f t="shared" si="3"/>
        <v>58454478.649999999</v>
      </c>
      <c r="J6" s="96">
        <f t="shared" si="3"/>
        <v>123200</v>
      </c>
      <c r="K6" s="8">
        <f t="shared" si="3"/>
        <v>58577678.649999999</v>
      </c>
      <c r="L6" s="67">
        <f t="shared" si="2"/>
        <v>67947600</v>
      </c>
      <c r="M6" s="96">
        <f t="shared" si="2"/>
        <v>134400</v>
      </c>
      <c r="N6" s="8">
        <f t="shared" si="2"/>
        <v>68082000</v>
      </c>
      <c r="O6" s="8">
        <f t="shared" ref="O6:O69" si="4">N6-H6</f>
        <v>3470000</v>
      </c>
      <c r="P6" s="82">
        <f t="shared" ref="P6:P69" si="5">N6/H6*100-100</f>
        <v>5.3705194081594669</v>
      </c>
    </row>
    <row r="7" spans="1:18" ht="20.100000000000001" customHeight="1" x14ac:dyDescent="0.2">
      <c r="A7" s="68">
        <v>311</v>
      </c>
      <c r="B7" s="69" t="s">
        <v>13</v>
      </c>
      <c r="C7" s="70">
        <f t="shared" ref="C7:N7" si="6">C8+C10+C12</f>
        <v>55686650</v>
      </c>
      <c r="D7" s="97">
        <f t="shared" si="6"/>
        <v>106105</v>
      </c>
      <c r="E7" s="9">
        <f t="shared" si="6"/>
        <v>55792755</v>
      </c>
      <c r="F7" s="70">
        <f t="shared" si="6"/>
        <v>53951650</v>
      </c>
      <c r="G7" s="97">
        <f t="shared" si="6"/>
        <v>134400</v>
      </c>
      <c r="H7" s="9">
        <f t="shared" ref="H7:K7" si="7">H8+H10+H12</f>
        <v>54086050</v>
      </c>
      <c r="I7" s="70">
        <f t="shared" si="7"/>
        <v>49330728.299999997</v>
      </c>
      <c r="J7" s="97">
        <f t="shared" si="7"/>
        <v>123200</v>
      </c>
      <c r="K7" s="9">
        <f t="shared" si="7"/>
        <v>49453928.299999997</v>
      </c>
      <c r="L7" s="70">
        <f t="shared" si="6"/>
        <v>57147600</v>
      </c>
      <c r="M7" s="97">
        <f t="shared" si="6"/>
        <v>134400</v>
      </c>
      <c r="N7" s="9">
        <f t="shared" si="6"/>
        <v>57282000</v>
      </c>
      <c r="O7" s="9">
        <f t="shared" si="4"/>
        <v>3195950</v>
      </c>
      <c r="P7" s="83">
        <f t="shared" si="5"/>
        <v>5.9090098093685981</v>
      </c>
    </row>
    <row r="8" spans="1:18" ht="20.100000000000001" customHeight="1" x14ac:dyDescent="0.2">
      <c r="A8" s="71">
        <v>3111</v>
      </c>
      <c r="B8" s="72" t="s">
        <v>14</v>
      </c>
      <c r="C8" s="73">
        <f t="shared" ref="C8:N8" si="8">SUM(C9:C9)</f>
        <v>54604650</v>
      </c>
      <c r="D8" s="98">
        <f t="shared" si="8"/>
        <v>106105</v>
      </c>
      <c r="E8" s="5">
        <f t="shared" si="8"/>
        <v>54710755</v>
      </c>
      <c r="F8" s="73">
        <f t="shared" si="8"/>
        <v>52869650</v>
      </c>
      <c r="G8" s="98">
        <f t="shared" si="8"/>
        <v>134400</v>
      </c>
      <c r="H8" s="5">
        <f t="shared" si="8"/>
        <v>53004050</v>
      </c>
      <c r="I8" s="73">
        <f t="shared" si="8"/>
        <v>48415170</v>
      </c>
      <c r="J8" s="98">
        <f t="shared" si="8"/>
        <v>123200</v>
      </c>
      <c r="K8" s="5">
        <f t="shared" si="8"/>
        <v>48538370</v>
      </c>
      <c r="L8" s="73">
        <f t="shared" si="8"/>
        <v>55865600</v>
      </c>
      <c r="M8" s="98">
        <f t="shared" si="8"/>
        <v>134400</v>
      </c>
      <c r="N8" s="5">
        <f t="shared" si="8"/>
        <v>56000000</v>
      </c>
      <c r="O8" s="5">
        <f t="shared" si="4"/>
        <v>2995950</v>
      </c>
      <c r="P8" s="84">
        <f t="shared" si="5"/>
        <v>5.6523039277187337</v>
      </c>
    </row>
    <row r="9" spans="1:18" ht="20.100000000000001" customHeight="1" x14ac:dyDescent="0.2">
      <c r="A9" s="74">
        <v>31111</v>
      </c>
      <c r="B9" s="34" t="s">
        <v>15</v>
      </c>
      <c r="C9" s="35">
        <v>54604650</v>
      </c>
      <c r="D9" s="99">
        <v>106105</v>
      </c>
      <c r="E9" s="6">
        <f>SUM(C9:D9)</f>
        <v>54710755</v>
      </c>
      <c r="F9" s="35">
        <v>52869650</v>
      </c>
      <c r="G9" s="99">
        <v>134400</v>
      </c>
      <c r="H9" s="6">
        <f>SUM(F9:G9)</f>
        <v>53004050</v>
      </c>
      <c r="I9" s="35">
        <v>48415170</v>
      </c>
      <c r="J9" s="99">
        <v>123200</v>
      </c>
      <c r="K9" s="6">
        <f>SUM(I9:J9)</f>
        <v>48538370</v>
      </c>
      <c r="L9" s="35">
        <v>55865600</v>
      </c>
      <c r="M9" s="99">
        <v>134400</v>
      </c>
      <c r="N9" s="6">
        <f>L9+M9</f>
        <v>56000000</v>
      </c>
      <c r="O9" s="6">
        <f t="shared" si="4"/>
        <v>2995950</v>
      </c>
      <c r="P9" s="88">
        <f t="shared" si="5"/>
        <v>5.6523039277187337</v>
      </c>
      <c r="R9" s="7"/>
    </row>
    <row r="10" spans="1:18" ht="20.100000000000001" customHeight="1" x14ac:dyDescent="0.2">
      <c r="A10" s="71">
        <v>3112</v>
      </c>
      <c r="B10" s="72" t="s">
        <v>16</v>
      </c>
      <c r="C10" s="73">
        <f t="shared" ref="C10:N10" si="9">C11</f>
        <v>32000</v>
      </c>
      <c r="D10" s="98">
        <f t="shared" si="9"/>
        <v>0</v>
      </c>
      <c r="E10" s="5">
        <f t="shared" si="9"/>
        <v>32000</v>
      </c>
      <c r="F10" s="73">
        <f t="shared" si="9"/>
        <v>32000</v>
      </c>
      <c r="G10" s="98">
        <f t="shared" si="9"/>
        <v>0</v>
      </c>
      <c r="H10" s="5">
        <f t="shared" si="9"/>
        <v>32000</v>
      </c>
      <c r="I10" s="73">
        <f t="shared" si="9"/>
        <v>29279.37</v>
      </c>
      <c r="J10" s="98">
        <f t="shared" si="9"/>
        <v>0</v>
      </c>
      <c r="K10" s="5">
        <f t="shared" si="9"/>
        <v>29279.37</v>
      </c>
      <c r="L10" s="73">
        <f t="shared" si="9"/>
        <v>32000</v>
      </c>
      <c r="M10" s="98">
        <f t="shared" si="9"/>
        <v>0</v>
      </c>
      <c r="N10" s="5">
        <f t="shared" si="9"/>
        <v>32000</v>
      </c>
      <c r="O10" s="5">
        <f t="shared" si="4"/>
        <v>0</v>
      </c>
      <c r="P10" s="84">
        <f t="shared" si="5"/>
        <v>0</v>
      </c>
    </row>
    <row r="11" spans="1:18" ht="20.100000000000001" customHeight="1" x14ac:dyDescent="0.2">
      <c r="A11" s="74">
        <v>31124</v>
      </c>
      <c r="B11" s="34" t="s">
        <v>17</v>
      </c>
      <c r="C11" s="37">
        <v>32000</v>
      </c>
      <c r="D11" s="100"/>
      <c r="E11" s="3">
        <f>SUM(C11:D11)</f>
        <v>32000</v>
      </c>
      <c r="F11" s="35">
        <v>32000</v>
      </c>
      <c r="G11" s="99">
        <v>0</v>
      </c>
      <c r="H11" s="6">
        <f>SUM(F11:G11)</f>
        <v>32000</v>
      </c>
      <c r="I11" s="35">
        <v>29279.37</v>
      </c>
      <c r="J11" s="99">
        <v>0</v>
      </c>
      <c r="K11" s="6">
        <f>SUM(I11:J11)</f>
        <v>29279.37</v>
      </c>
      <c r="L11" s="35">
        <v>32000</v>
      </c>
      <c r="M11" s="99"/>
      <c r="N11" s="6">
        <f>L11+M11</f>
        <v>32000</v>
      </c>
      <c r="O11" s="6">
        <f t="shared" si="4"/>
        <v>0</v>
      </c>
      <c r="P11" s="88">
        <f t="shared" si="5"/>
        <v>0</v>
      </c>
    </row>
    <row r="12" spans="1:18" ht="20.100000000000001" customHeight="1" x14ac:dyDescent="0.2">
      <c r="A12" s="71">
        <v>3113</v>
      </c>
      <c r="B12" s="72" t="s">
        <v>175</v>
      </c>
      <c r="C12" s="73">
        <f t="shared" ref="C12:N12" si="10">C13</f>
        <v>1050000</v>
      </c>
      <c r="D12" s="98">
        <f t="shared" si="10"/>
        <v>0</v>
      </c>
      <c r="E12" s="5">
        <f t="shared" si="10"/>
        <v>1050000</v>
      </c>
      <c r="F12" s="73">
        <f t="shared" si="10"/>
        <v>1050000</v>
      </c>
      <c r="G12" s="98">
        <f t="shared" si="10"/>
        <v>0</v>
      </c>
      <c r="H12" s="5">
        <f t="shared" si="10"/>
        <v>1050000</v>
      </c>
      <c r="I12" s="73">
        <f t="shared" si="10"/>
        <v>886278.93</v>
      </c>
      <c r="J12" s="98">
        <f t="shared" si="10"/>
        <v>0</v>
      </c>
      <c r="K12" s="5">
        <f t="shared" si="10"/>
        <v>886278.93</v>
      </c>
      <c r="L12" s="73">
        <f t="shared" si="10"/>
        <v>1250000</v>
      </c>
      <c r="M12" s="98">
        <f t="shared" si="10"/>
        <v>0</v>
      </c>
      <c r="N12" s="5">
        <f t="shared" si="10"/>
        <v>1250000</v>
      </c>
      <c r="O12" s="5">
        <f t="shared" si="4"/>
        <v>200000</v>
      </c>
      <c r="P12" s="84">
        <f t="shared" si="5"/>
        <v>19.047619047619051</v>
      </c>
    </row>
    <row r="13" spans="1:18" ht="20.100000000000001" customHeight="1" x14ac:dyDescent="0.2">
      <c r="A13" s="74">
        <v>31131</v>
      </c>
      <c r="B13" s="34" t="s">
        <v>175</v>
      </c>
      <c r="C13" s="37">
        <v>1050000</v>
      </c>
      <c r="D13" s="100"/>
      <c r="E13" s="3">
        <f>SUM(C13:D13)</f>
        <v>1050000</v>
      </c>
      <c r="F13" s="35">
        <v>1050000</v>
      </c>
      <c r="G13" s="99">
        <v>0</v>
      </c>
      <c r="H13" s="6">
        <f>SUM(F13:G13)</f>
        <v>1050000</v>
      </c>
      <c r="I13" s="35">
        <v>886278.93</v>
      </c>
      <c r="J13" s="99">
        <v>0</v>
      </c>
      <c r="K13" s="6">
        <f>SUM(I13:J13)</f>
        <v>886278.93</v>
      </c>
      <c r="L13" s="35">
        <v>1250000</v>
      </c>
      <c r="M13" s="99"/>
      <c r="N13" s="6">
        <f>L13+M13</f>
        <v>1250000</v>
      </c>
      <c r="O13" s="6">
        <f t="shared" si="4"/>
        <v>200000</v>
      </c>
      <c r="P13" s="88">
        <f t="shared" si="5"/>
        <v>19.047619047619051</v>
      </c>
    </row>
    <row r="14" spans="1:18" ht="20.100000000000001" customHeight="1" x14ac:dyDescent="0.2">
      <c r="A14" s="68">
        <v>312</v>
      </c>
      <c r="B14" s="69" t="s">
        <v>18</v>
      </c>
      <c r="C14" s="70">
        <f t="shared" ref="C14:N14" si="11">C15</f>
        <v>2700000</v>
      </c>
      <c r="D14" s="97">
        <f t="shared" si="11"/>
        <v>0</v>
      </c>
      <c r="E14" s="9">
        <f t="shared" si="11"/>
        <v>2700000</v>
      </c>
      <c r="F14" s="70">
        <f t="shared" si="11"/>
        <v>2095000</v>
      </c>
      <c r="G14" s="97">
        <f t="shared" si="11"/>
        <v>0</v>
      </c>
      <c r="H14" s="9">
        <f t="shared" si="11"/>
        <v>2095000</v>
      </c>
      <c r="I14" s="70">
        <f t="shared" si="11"/>
        <v>1361527.2</v>
      </c>
      <c r="J14" s="97">
        <f t="shared" si="11"/>
        <v>0</v>
      </c>
      <c r="K14" s="9">
        <f t="shared" si="11"/>
        <v>1361527.2</v>
      </c>
      <c r="L14" s="70">
        <f t="shared" si="11"/>
        <v>2200000</v>
      </c>
      <c r="M14" s="97">
        <f t="shared" si="11"/>
        <v>0</v>
      </c>
      <c r="N14" s="9">
        <f t="shared" si="11"/>
        <v>2200000</v>
      </c>
      <c r="O14" s="9">
        <f t="shared" si="4"/>
        <v>105000</v>
      </c>
      <c r="P14" s="83">
        <f t="shared" si="5"/>
        <v>5.0119331742243531</v>
      </c>
    </row>
    <row r="15" spans="1:18" ht="20.100000000000001" customHeight="1" x14ac:dyDescent="0.2">
      <c r="A15" s="71">
        <v>3121</v>
      </c>
      <c r="B15" s="72" t="s">
        <v>18</v>
      </c>
      <c r="C15" s="73">
        <f t="shared" ref="C15:N15" si="12">SUM(C16:C21)</f>
        <v>2700000</v>
      </c>
      <c r="D15" s="98">
        <f t="shared" si="12"/>
        <v>0</v>
      </c>
      <c r="E15" s="5">
        <f t="shared" si="12"/>
        <v>2700000</v>
      </c>
      <c r="F15" s="73">
        <f t="shared" si="12"/>
        <v>2095000</v>
      </c>
      <c r="G15" s="98">
        <f t="shared" si="12"/>
        <v>0</v>
      </c>
      <c r="H15" s="5">
        <f t="shared" ref="H15:K15" si="13">SUM(H16:H21)</f>
        <v>2095000</v>
      </c>
      <c r="I15" s="73">
        <f t="shared" si="13"/>
        <v>1361527.2</v>
      </c>
      <c r="J15" s="98">
        <f t="shared" si="13"/>
        <v>0</v>
      </c>
      <c r="K15" s="5">
        <f t="shared" si="13"/>
        <v>1361527.2</v>
      </c>
      <c r="L15" s="73">
        <f t="shared" si="12"/>
        <v>2200000</v>
      </c>
      <c r="M15" s="98">
        <f t="shared" si="12"/>
        <v>0</v>
      </c>
      <c r="N15" s="5">
        <f t="shared" si="12"/>
        <v>2200000</v>
      </c>
      <c r="O15" s="5">
        <f t="shared" si="4"/>
        <v>105000</v>
      </c>
      <c r="P15" s="84">
        <f t="shared" si="5"/>
        <v>5.0119331742243531</v>
      </c>
    </row>
    <row r="16" spans="1:18" ht="20.100000000000001" customHeight="1" x14ac:dyDescent="0.2">
      <c r="A16" s="75">
        <v>31211</v>
      </c>
      <c r="B16" s="44" t="s">
        <v>265</v>
      </c>
      <c r="C16" s="35">
        <v>560000</v>
      </c>
      <c r="D16" s="99"/>
      <c r="E16" s="6">
        <f t="shared" ref="E16:E21" si="14">SUM(C16:D16)</f>
        <v>560000</v>
      </c>
      <c r="F16" s="35">
        <v>0</v>
      </c>
      <c r="G16" s="99">
        <v>0</v>
      </c>
      <c r="H16" s="6">
        <f t="shared" ref="H16:H21" si="15">SUM(F16:G16)</f>
        <v>0</v>
      </c>
      <c r="I16" s="35">
        <v>0</v>
      </c>
      <c r="J16" s="99">
        <v>0</v>
      </c>
      <c r="K16" s="6">
        <f t="shared" ref="K16:K21" si="16">SUM(I16:J16)</f>
        <v>0</v>
      </c>
      <c r="L16" s="35">
        <v>0</v>
      </c>
      <c r="M16" s="99"/>
      <c r="N16" s="6">
        <f t="shared" ref="N16:N21" si="17">L16+M16</f>
        <v>0</v>
      </c>
      <c r="O16" s="6">
        <f t="shared" si="4"/>
        <v>0</v>
      </c>
      <c r="P16" s="88" t="e">
        <f t="shared" si="5"/>
        <v>#DIV/0!</v>
      </c>
    </row>
    <row r="17" spans="1:16" ht="20.100000000000001" customHeight="1" x14ac:dyDescent="0.2">
      <c r="A17" s="74">
        <v>31212</v>
      </c>
      <c r="B17" s="44" t="s">
        <v>176</v>
      </c>
      <c r="C17" s="37">
        <v>865000</v>
      </c>
      <c r="D17" s="100"/>
      <c r="E17" s="3">
        <f t="shared" si="14"/>
        <v>865000</v>
      </c>
      <c r="F17" s="35">
        <v>825000</v>
      </c>
      <c r="G17" s="99">
        <v>0</v>
      </c>
      <c r="H17" s="6">
        <f t="shared" si="15"/>
        <v>825000</v>
      </c>
      <c r="I17" s="35">
        <v>277130.26</v>
      </c>
      <c r="J17" s="99">
        <v>0</v>
      </c>
      <c r="K17" s="6">
        <f t="shared" si="16"/>
        <v>277130.26</v>
      </c>
      <c r="L17" s="35">
        <v>925000</v>
      </c>
      <c r="M17" s="99"/>
      <c r="N17" s="6">
        <f t="shared" si="17"/>
        <v>925000</v>
      </c>
      <c r="O17" s="6">
        <f t="shared" si="4"/>
        <v>100000</v>
      </c>
      <c r="P17" s="88">
        <f t="shared" si="5"/>
        <v>12.12121212121211</v>
      </c>
    </row>
    <row r="18" spans="1:16" ht="20.100000000000001" customHeight="1" x14ac:dyDescent="0.2">
      <c r="A18" s="74">
        <v>31213</v>
      </c>
      <c r="B18" s="34" t="s">
        <v>151</v>
      </c>
      <c r="C18" s="37">
        <v>370000</v>
      </c>
      <c r="D18" s="100"/>
      <c r="E18" s="3">
        <f t="shared" si="14"/>
        <v>370000</v>
      </c>
      <c r="F18" s="35">
        <v>410000</v>
      </c>
      <c r="G18" s="99">
        <v>0</v>
      </c>
      <c r="H18" s="6">
        <f t="shared" si="15"/>
        <v>410000</v>
      </c>
      <c r="I18" s="35">
        <v>268700</v>
      </c>
      <c r="J18" s="99">
        <v>0</v>
      </c>
      <c r="K18" s="6">
        <f t="shared" si="16"/>
        <v>268700</v>
      </c>
      <c r="L18" s="35">
        <v>335000</v>
      </c>
      <c r="M18" s="99"/>
      <c r="N18" s="6">
        <f t="shared" si="17"/>
        <v>335000</v>
      </c>
      <c r="O18" s="6">
        <f t="shared" si="4"/>
        <v>-75000</v>
      </c>
      <c r="P18" s="88">
        <f t="shared" si="5"/>
        <v>-18.292682926829272</v>
      </c>
    </row>
    <row r="19" spans="1:16" ht="20.100000000000001" customHeight="1" x14ac:dyDescent="0.2">
      <c r="A19" s="74">
        <v>31214</v>
      </c>
      <c r="B19" s="34" t="s">
        <v>177</v>
      </c>
      <c r="C19" s="37">
        <v>150000</v>
      </c>
      <c r="D19" s="100"/>
      <c r="E19" s="3">
        <f t="shared" si="14"/>
        <v>150000</v>
      </c>
      <c r="F19" s="35">
        <v>150000</v>
      </c>
      <c r="G19" s="99">
        <v>0</v>
      </c>
      <c r="H19" s="6">
        <f t="shared" si="15"/>
        <v>150000</v>
      </c>
      <c r="I19" s="35">
        <v>124313.69</v>
      </c>
      <c r="J19" s="99">
        <v>0</v>
      </c>
      <c r="K19" s="6">
        <f t="shared" si="16"/>
        <v>124313.69</v>
      </c>
      <c r="L19" s="35">
        <v>150000</v>
      </c>
      <c r="M19" s="99"/>
      <c r="N19" s="6">
        <f t="shared" si="17"/>
        <v>150000</v>
      </c>
      <c r="O19" s="6">
        <f t="shared" si="4"/>
        <v>0</v>
      </c>
      <c r="P19" s="88">
        <f t="shared" si="5"/>
        <v>0</v>
      </c>
    </row>
    <row r="20" spans="1:16" ht="20.100000000000001" customHeight="1" x14ac:dyDescent="0.2">
      <c r="A20" s="74">
        <v>31215</v>
      </c>
      <c r="B20" s="34" t="s">
        <v>19</v>
      </c>
      <c r="C20" s="37">
        <v>195000</v>
      </c>
      <c r="D20" s="100"/>
      <c r="E20" s="3">
        <f t="shared" si="14"/>
        <v>195000</v>
      </c>
      <c r="F20" s="35">
        <v>160000</v>
      </c>
      <c r="G20" s="99">
        <v>0</v>
      </c>
      <c r="H20" s="6">
        <f t="shared" si="15"/>
        <v>160000</v>
      </c>
      <c r="I20" s="35">
        <v>150408.25</v>
      </c>
      <c r="J20" s="99">
        <v>0</v>
      </c>
      <c r="K20" s="6">
        <f t="shared" si="16"/>
        <v>150408.25</v>
      </c>
      <c r="L20" s="35">
        <v>160000</v>
      </c>
      <c r="M20" s="99"/>
      <c r="N20" s="6">
        <f t="shared" si="17"/>
        <v>160000</v>
      </c>
      <c r="O20" s="6">
        <f t="shared" si="4"/>
        <v>0</v>
      </c>
      <c r="P20" s="88">
        <f t="shared" si="5"/>
        <v>0</v>
      </c>
    </row>
    <row r="21" spans="1:16" ht="20.100000000000001" customHeight="1" x14ac:dyDescent="0.2">
      <c r="A21" s="74">
        <v>31216</v>
      </c>
      <c r="B21" s="34" t="s">
        <v>20</v>
      </c>
      <c r="C21" s="37">
        <v>560000</v>
      </c>
      <c r="D21" s="100"/>
      <c r="E21" s="3">
        <f t="shared" si="14"/>
        <v>560000</v>
      </c>
      <c r="F21" s="35">
        <v>550000</v>
      </c>
      <c r="G21" s="99">
        <v>0</v>
      </c>
      <c r="H21" s="6">
        <f t="shared" si="15"/>
        <v>550000</v>
      </c>
      <c r="I21" s="35">
        <v>540975</v>
      </c>
      <c r="J21" s="99">
        <v>0</v>
      </c>
      <c r="K21" s="6">
        <f t="shared" si="16"/>
        <v>540975</v>
      </c>
      <c r="L21" s="35">
        <v>630000</v>
      </c>
      <c r="M21" s="99"/>
      <c r="N21" s="6">
        <f t="shared" si="17"/>
        <v>630000</v>
      </c>
      <c r="O21" s="6">
        <f t="shared" si="4"/>
        <v>80000</v>
      </c>
      <c r="P21" s="88">
        <f t="shared" si="5"/>
        <v>14.545454545454547</v>
      </c>
    </row>
    <row r="22" spans="1:16" ht="20.100000000000001" customHeight="1" x14ac:dyDescent="0.2">
      <c r="A22" s="68">
        <v>313</v>
      </c>
      <c r="B22" s="69" t="s">
        <v>21</v>
      </c>
      <c r="C22" s="70">
        <f t="shared" ref="C22:N22" si="18">C23+C26</f>
        <v>9180950</v>
      </c>
      <c r="D22" s="97">
        <f t="shared" si="18"/>
        <v>17525</v>
      </c>
      <c r="E22" s="9">
        <f t="shared" si="18"/>
        <v>9198475</v>
      </c>
      <c r="F22" s="70">
        <f t="shared" si="18"/>
        <v>8430950</v>
      </c>
      <c r="G22" s="97">
        <f t="shared" si="18"/>
        <v>0</v>
      </c>
      <c r="H22" s="9">
        <f t="shared" ref="H22:K22" si="19">H23+H26</f>
        <v>8430950</v>
      </c>
      <c r="I22" s="70">
        <f t="shared" si="19"/>
        <v>7762223.1500000004</v>
      </c>
      <c r="J22" s="97">
        <f t="shared" si="19"/>
        <v>0</v>
      </c>
      <c r="K22" s="9">
        <f t="shared" si="19"/>
        <v>7762223.1500000004</v>
      </c>
      <c r="L22" s="70">
        <f t="shared" si="18"/>
        <v>8600000</v>
      </c>
      <c r="M22" s="97">
        <f t="shared" si="18"/>
        <v>0</v>
      </c>
      <c r="N22" s="9">
        <f t="shared" si="18"/>
        <v>8600000</v>
      </c>
      <c r="O22" s="9">
        <f t="shared" si="4"/>
        <v>169050</v>
      </c>
      <c r="P22" s="83">
        <f t="shared" si="5"/>
        <v>2.0051121166653871</v>
      </c>
    </row>
    <row r="23" spans="1:16" ht="20.100000000000001" customHeight="1" x14ac:dyDescent="0.2">
      <c r="A23" s="71">
        <v>3132</v>
      </c>
      <c r="B23" s="72" t="s">
        <v>178</v>
      </c>
      <c r="C23" s="73">
        <f t="shared" ref="C23:N23" si="20">SUM(C24:C25)</f>
        <v>9180950</v>
      </c>
      <c r="D23" s="98">
        <f t="shared" si="20"/>
        <v>17525</v>
      </c>
      <c r="E23" s="5">
        <f t="shared" si="20"/>
        <v>9198475</v>
      </c>
      <c r="F23" s="73">
        <f t="shared" si="20"/>
        <v>8430950</v>
      </c>
      <c r="G23" s="98">
        <f t="shared" si="20"/>
        <v>0</v>
      </c>
      <c r="H23" s="5">
        <f t="shared" ref="H23:K23" si="21">SUM(H24:H25)</f>
        <v>8430950</v>
      </c>
      <c r="I23" s="73">
        <f t="shared" si="21"/>
        <v>7762119.5300000003</v>
      </c>
      <c r="J23" s="98">
        <f t="shared" si="21"/>
        <v>0</v>
      </c>
      <c r="K23" s="5">
        <f t="shared" si="21"/>
        <v>7762119.5300000003</v>
      </c>
      <c r="L23" s="73">
        <f t="shared" si="20"/>
        <v>8600000</v>
      </c>
      <c r="M23" s="98">
        <f t="shared" si="20"/>
        <v>0</v>
      </c>
      <c r="N23" s="5">
        <f t="shared" si="20"/>
        <v>8600000</v>
      </c>
      <c r="O23" s="5">
        <f t="shared" si="4"/>
        <v>169050</v>
      </c>
      <c r="P23" s="84">
        <f t="shared" si="5"/>
        <v>2.0051121166653871</v>
      </c>
    </row>
    <row r="24" spans="1:16" ht="20.100000000000001" customHeight="1" x14ac:dyDescent="0.2">
      <c r="A24" s="74">
        <v>31321</v>
      </c>
      <c r="B24" s="34" t="s">
        <v>178</v>
      </c>
      <c r="C24" s="35">
        <v>9180950</v>
      </c>
      <c r="D24" s="99">
        <v>17525</v>
      </c>
      <c r="E24" s="6">
        <f>SUM(C24:D24)</f>
        <v>9198475</v>
      </c>
      <c r="F24" s="35">
        <v>8430950</v>
      </c>
      <c r="G24" s="99">
        <v>0</v>
      </c>
      <c r="H24" s="6">
        <f t="shared" ref="H24:H25" si="22">SUM(F24:G24)</f>
        <v>8430950</v>
      </c>
      <c r="I24" s="35">
        <v>7762089.0499999998</v>
      </c>
      <c r="J24" s="99">
        <v>0</v>
      </c>
      <c r="K24" s="6">
        <f t="shared" ref="K24:K25" si="23">SUM(I24:J24)</f>
        <v>7762089.0499999998</v>
      </c>
      <c r="L24" s="35">
        <v>8600000</v>
      </c>
      <c r="M24" s="99"/>
      <c r="N24" s="6">
        <f t="shared" ref="N24:N25" si="24">L24+M24</f>
        <v>8600000</v>
      </c>
      <c r="O24" s="6">
        <f t="shared" si="4"/>
        <v>169050</v>
      </c>
      <c r="P24" s="88">
        <f t="shared" si="5"/>
        <v>2.0051121166653871</v>
      </c>
    </row>
    <row r="25" spans="1:16" ht="20.100000000000001" customHeight="1" x14ac:dyDescent="0.2">
      <c r="A25" s="74">
        <v>31322</v>
      </c>
      <c r="B25" s="34" t="s">
        <v>179</v>
      </c>
      <c r="C25" s="35">
        <v>0</v>
      </c>
      <c r="D25" s="99"/>
      <c r="E25" s="6">
        <f>SUM(C25:D25)</f>
        <v>0</v>
      </c>
      <c r="F25" s="35">
        <v>0</v>
      </c>
      <c r="G25" s="99">
        <v>0</v>
      </c>
      <c r="H25" s="6">
        <f t="shared" si="22"/>
        <v>0</v>
      </c>
      <c r="I25" s="35">
        <v>30.48</v>
      </c>
      <c r="J25" s="99">
        <v>0</v>
      </c>
      <c r="K25" s="6">
        <f t="shared" si="23"/>
        <v>30.48</v>
      </c>
      <c r="L25" s="35">
        <v>0</v>
      </c>
      <c r="M25" s="99"/>
      <c r="N25" s="6">
        <f t="shared" si="24"/>
        <v>0</v>
      </c>
      <c r="O25" s="6">
        <f t="shared" si="4"/>
        <v>0</v>
      </c>
      <c r="P25" s="88" t="e">
        <f t="shared" si="5"/>
        <v>#DIV/0!</v>
      </c>
    </row>
    <row r="26" spans="1:16" ht="20.100000000000001" customHeight="1" x14ac:dyDescent="0.2">
      <c r="A26" s="71">
        <v>3133</v>
      </c>
      <c r="B26" s="72" t="s">
        <v>22</v>
      </c>
      <c r="C26" s="73">
        <f t="shared" ref="C26:N26" si="25">SUM(C27:C28)</f>
        <v>0</v>
      </c>
      <c r="D26" s="98">
        <f t="shared" si="25"/>
        <v>0</v>
      </c>
      <c r="E26" s="5">
        <f t="shared" si="25"/>
        <v>0</v>
      </c>
      <c r="F26" s="73">
        <f t="shared" si="25"/>
        <v>0</v>
      </c>
      <c r="G26" s="98">
        <f t="shared" si="25"/>
        <v>0</v>
      </c>
      <c r="H26" s="5">
        <f t="shared" ref="H26:K26" si="26">SUM(H27:H28)</f>
        <v>0</v>
      </c>
      <c r="I26" s="73">
        <f t="shared" si="26"/>
        <v>103.62</v>
      </c>
      <c r="J26" s="98">
        <f t="shared" si="26"/>
        <v>0</v>
      </c>
      <c r="K26" s="5">
        <f t="shared" si="26"/>
        <v>103.62</v>
      </c>
      <c r="L26" s="73">
        <f t="shared" si="25"/>
        <v>0</v>
      </c>
      <c r="M26" s="98">
        <f t="shared" si="25"/>
        <v>0</v>
      </c>
      <c r="N26" s="5">
        <f t="shared" si="25"/>
        <v>0</v>
      </c>
      <c r="O26" s="5">
        <f t="shared" si="4"/>
        <v>0</v>
      </c>
      <c r="P26" s="84" t="e">
        <f t="shared" si="5"/>
        <v>#DIV/0!</v>
      </c>
    </row>
    <row r="27" spans="1:16" ht="20.100000000000001" customHeight="1" x14ac:dyDescent="0.2">
      <c r="A27" s="74">
        <v>31332</v>
      </c>
      <c r="B27" s="34" t="s">
        <v>22</v>
      </c>
      <c r="C27" s="35">
        <v>0</v>
      </c>
      <c r="D27" s="99"/>
      <c r="E27" s="6">
        <f t="shared" ref="E27:E28" si="27">SUM(C27:D27)</f>
        <v>0</v>
      </c>
      <c r="F27" s="35">
        <v>0</v>
      </c>
      <c r="G27" s="99">
        <v>0</v>
      </c>
      <c r="H27" s="6">
        <f t="shared" ref="H27:H28" si="28">SUM(F27:G27)</f>
        <v>0</v>
      </c>
      <c r="I27" s="35">
        <v>103.62</v>
      </c>
      <c r="J27" s="99">
        <v>0</v>
      </c>
      <c r="K27" s="6">
        <f t="shared" ref="K27:K28" si="29">SUM(I27:J27)</f>
        <v>103.62</v>
      </c>
      <c r="L27" s="35">
        <f>C27+F27</f>
        <v>0</v>
      </c>
      <c r="M27" s="99">
        <f>D27+G27</f>
        <v>0</v>
      </c>
      <c r="N27" s="6">
        <f t="shared" ref="N27:N28" si="30">L27+M27</f>
        <v>0</v>
      </c>
      <c r="O27" s="6">
        <f t="shared" si="4"/>
        <v>0</v>
      </c>
      <c r="P27" s="88" t="e">
        <f t="shared" si="5"/>
        <v>#DIV/0!</v>
      </c>
    </row>
    <row r="28" spans="1:16" ht="20.100000000000001" customHeight="1" x14ac:dyDescent="0.2">
      <c r="A28" s="74">
        <v>31333</v>
      </c>
      <c r="B28" s="34" t="s">
        <v>180</v>
      </c>
      <c r="C28" s="35">
        <v>0</v>
      </c>
      <c r="D28" s="99"/>
      <c r="E28" s="6">
        <f t="shared" si="27"/>
        <v>0</v>
      </c>
      <c r="F28" s="35">
        <v>0</v>
      </c>
      <c r="G28" s="99">
        <v>0</v>
      </c>
      <c r="H28" s="6">
        <f t="shared" si="28"/>
        <v>0</v>
      </c>
      <c r="I28" s="35">
        <v>0</v>
      </c>
      <c r="J28" s="99">
        <v>0</v>
      </c>
      <c r="K28" s="6">
        <f t="shared" si="29"/>
        <v>0</v>
      </c>
      <c r="L28" s="35">
        <f>C28+F28</f>
        <v>0</v>
      </c>
      <c r="M28" s="99">
        <f>D28+G28</f>
        <v>0</v>
      </c>
      <c r="N28" s="6">
        <f t="shared" si="30"/>
        <v>0</v>
      </c>
      <c r="O28" s="6">
        <f t="shared" si="4"/>
        <v>0</v>
      </c>
      <c r="P28" s="88" t="e">
        <f t="shared" si="5"/>
        <v>#DIV/0!</v>
      </c>
    </row>
    <row r="29" spans="1:16" ht="20.100000000000001" customHeight="1" x14ac:dyDescent="0.2">
      <c r="A29" s="65">
        <v>32</v>
      </c>
      <c r="B29" s="66" t="s">
        <v>23</v>
      </c>
      <c r="C29" s="67">
        <f t="shared" ref="C29:N29" si="31">C30+C46+C92+C159+C164</f>
        <v>33015820</v>
      </c>
      <c r="D29" s="96">
        <f t="shared" si="31"/>
        <v>454378.8</v>
      </c>
      <c r="E29" s="8">
        <f t="shared" si="31"/>
        <v>33470198.800000001</v>
      </c>
      <c r="F29" s="67">
        <f t="shared" si="31"/>
        <v>34101775</v>
      </c>
      <c r="G29" s="96">
        <f t="shared" si="31"/>
        <v>133586</v>
      </c>
      <c r="H29" s="8">
        <f t="shared" ref="H29:K29" si="32">H30+H46+H92+H159+H164</f>
        <v>34235361</v>
      </c>
      <c r="I29" s="67">
        <f t="shared" si="32"/>
        <v>24601553.759999998</v>
      </c>
      <c r="J29" s="96">
        <f t="shared" si="32"/>
        <v>89000</v>
      </c>
      <c r="K29" s="8">
        <f t="shared" si="32"/>
        <v>24690553.759999998</v>
      </c>
      <c r="L29" s="67">
        <f t="shared" si="31"/>
        <v>33742549</v>
      </c>
      <c r="M29" s="96">
        <f t="shared" si="31"/>
        <v>1332242.29</v>
      </c>
      <c r="N29" s="8">
        <f t="shared" si="31"/>
        <v>35074791.289999999</v>
      </c>
      <c r="O29" s="8">
        <f t="shared" si="4"/>
        <v>839430.28999999911</v>
      </c>
      <c r="P29" s="82">
        <f t="shared" si="5"/>
        <v>2.4519393559191656</v>
      </c>
    </row>
    <row r="30" spans="1:16" ht="20.100000000000001" customHeight="1" x14ac:dyDescent="0.2">
      <c r="A30" s="68">
        <v>321</v>
      </c>
      <c r="B30" s="69" t="s">
        <v>24</v>
      </c>
      <c r="C30" s="70">
        <f t="shared" ref="C30:N30" si="33">C31+C39+C41+C44</f>
        <v>2700000</v>
      </c>
      <c r="D30" s="97">
        <f t="shared" si="33"/>
        <v>0</v>
      </c>
      <c r="E30" s="9">
        <f t="shared" si="33"/>
        <v>2700000</v>
      </c>
      <c r="F30" s="70">
        <f t="shared" si="33"/>
        <v>2656000</v>
      </c>
      <c r="G30" s="97">
        <f t="shared" si="33"/>
        <v>0</v>
      </c>
      <c r="H30" s="9">
        <f t="shared" ref="H30:K30" si="34">H31+H39+H41+H44</f>
        <v>2656000</v>
      </c>
      <c r="I30" s="70">
        <f t="shared" si="34"/>
        <v>2362617.73</v>
      </c>
      <c r="J30" s="97">
        <f t="shared" si="34"/>
        <v>0</v>
      </c>
      <c r="K30" s="9">
        <f t="shared" si="34"/>
        <v>2362617.73</v>
      </c>
      <c r="L30" s="70">
        <f t="shared" si="33"/>
        <v>2475000</v>
      </c>
      <c r="M30" s="97">
        <f t="shared" si="33"/>
        <v>0</v>
      </c>
      <c r="N30" s="9">
        <f t="shared" si="33"/>
        <v>2475000</v>
      </c>
      <c r="O30" s="9">
        <f t="shared" si="4"/>
        <v>-181000</v>
      </c>
      <c r="P30" s="83">
        <f t="shared" si="5"/>
        <v>-6.8147590361445793</v>
      </c>
    </row>
    <row r="31" spans="1:16" ht="20.100000000000001" customHeight="1" x14ac:dyDescent="0.2">
      <c r="A31" s="71">
        <v>3211</v>
      </c>
      <c r="B31" s="72" t="s">
        <v>25</v>
      </c>
      <c r="C31" s="73">
        <f t="shared" ref="C31:N31" si="35">SUM(C32:C38)</f>
        <v>560000</v>
      </c>
      <c r="D31" s="98">
        <f t="shared" si="35"/>
        <v>0</v>
      </c>
      <c r="E31" s="5">
        <f t="shared" si="35"/>
        <v>560000</v>
      </c>
      <c r="F31" s="73">
        <f t="shared" si="35"/>
        <v>671000</v>
      </c>
      <c r="G31" s="98">
        <f t="shared" si="35"/>
        <v>0</v>
      </c>
      <c r="H31" s="5">
        <f t="shared" ref="H31:K31" si="36">SUM(H32:H38)</f>
        <v>671000</v>
      </c>
      <c r="I31" s="73">
        <f t="shared" si="36"/>
        <v>583020.91</v>
      </c>
      <c r="J31" s="98">
        <f t="shared" si="36"/>
        <v>0</v>
      </c>
      <c r="K31" s="5">
        <f t="shared" si="36"/>
        <v>583020.91</v>
      </c>
      <c r="L31" s="73">
        <f t="shared" si="35"/>
        <v>590000</v>
      </c>
      <c r="M31" s="98">
        <f t="shared" si="35"/>
        <v>0</v>
      </c>
      <c r="N31" s="5">
        <f t="shared" si="35"/>
        <v>590000</v>
      </c>
      <c r="O31" s="5">
        <f t="shared" si="4"/>
        <v>-81000</v>
      </c>
      <c r="P31" s="84">
        <f t="shared" si="5"/>
        <v>-12.071535022354695</v>
      </c>
    </row>
    <row r="32" spans="1:16" ht="20.100000000000001" customHeight="1" x14ac:dyDescent="0.2">
      <c r="A32" s="74">
        <v>32111</v>
      </c>
      <c r="B32" s="34" t="s">
        <v>26</v>
      </c>
      <c r="C32" s="37">
        <v>90000</v>
      </c>
      <c r="D32" s="100">
        <v>0</v>
      </c>
      <c r="E32" s="3">
        <f t="shared" ref="E32:E38" si="37">SUM(C32:D32)</f>
        <v>90000</v>
      </c>
      <c r="F32" s="35">
        <v>125000</v>
      </c>
      <c r="G32" s="99">
        <v>0</v>
      </c>
      <c r="H32" s="6">
        <f t="shared" ref="H32:H38" si="38">SUM(F32:G32)</f>
        <v>125000</v>
      </c>
      <c r="I32" s="35">
        <v>109685.85</v>
      </c>
      <c r="J32" s="99">
        <v>0</v>
      </c>
      <c r="K32" s="6">
        <f t="shared" ref="K32:K38" si="39">SUM(I32:J32)</f>
        <v>109685.85</v>
      </c>
      <c r="L32" s="35">
        <v>100000</v>
      </c>
      <c r="M32" s="99"/>
      <c r="N32" s="6">
        <f t="shared" ref="N32:N38" si="40">L32+M32</f>
        <v>100000</v>
      </c>
      <c r="O32" s="6">
        <f t="shared" si="4"/>
        <v>-25000</v>
      </c>
      <c r="P32" s="88">
        <f t="shared" si="5"/>
        <v>-20</v>
      </c>
    </row>
    <row r="33" spans="1:16" ht="20.100000000000001" customHeight="1" x14ac:dyDescent="0.2">
      <c r="A33" s="74">
        <v>32112</v>
      </c>
      <c r="B33" s="34" t="s">
        <v>27</v>
      </c>
      <c r="C33" s="37">
        <v>120000</v>
      </c>
      <c r="D33" s="100">
        <v>0</v>
      </c>
      <c r="E33" s="3">
        <f t="shared" si="37"/>
        <v>120000</v>
      </c>
      <c r="F33" s="35">
        <v>130000</v>
      </c>
      <c r="G33" s="99">
        <v>0</v>
      </c>
      <c r="H33" s="6">
        <f t="shared" si="38"/>
        <v>130000</v>
      </c>
      <c r="I33" s="35">
        <v>114580.66</v>
      </c>
      <c r="J33" s="99">
        <v>0</v>
      </c>
      <c r="K33" s="6">
        <f t="shared" si="39"/>
        <v>114580.66</v>
      </c>
      <c r="L33" s="35">
        <v>120000</v>
      </c>
      <c r="M33" s="99"/>
      <c r="N33" s="6">
        <f t="shared" si="40"/>
        <v>120000</v>
      </c>
      <c r="O33" s="6">
        <f t="shared" si="4"/>
        <v>-10000</v>
      </c>
      <c r="P33" s="88">
        <f t="shared" si="5"/>
        <v>-7.6923076923076934</v>
      </c>
    </row>
    <row r="34" spans="1:16" ht="20.100000000000001" customHeight="1" x14ac:dyDescent="0.2">
      <c r="A34" s="74">
        <v>32113</v>
      </c>
      <c r="B34" s="34" t="s">
        <v>28</v>
      </c>
      <c r="C34" s="37">
        <v>115000</v>
      </c>
      <c r="D34" s="100">
        <v>0</v>
      </c>
      <c r="E34" s="3">
        <f t="shared" si="37"/>
        <v>115000</v>
      </c>
      <c r="F34" s="35">
        <v>160000</v>
      </c>
      <c r="G34" s="99">
        <v>0</v>
      </c>
      <c r="H34" s="6">
        <f t="shared" si="38"/>
        <v>160000</v>
      </c>
      <c r="I34" s="35">
        <v>136762.43</v>
      </c>
      <c r="J34" s="99">
        <v>0</v>
      </c>
      <c r="K34" s="6">
        <f t="shared" si="39"/>
        <v>136762.43</v>
      </c>
      <c r="L34" s="35">
        <v>125000</v>
      </c>
      <c r="M34" s="99"/>
      <c r="N34" s="6">
        <f t="shared" si="40"/>
        <v>125000</v>
      </c>
      <c r="O34" s="6">
        <f t="shared" si="4"/>
        <v>-35000</v>
      </c>
      <c r="P34" s="88">
        <f t="shared" si="5"/>
        <v>-21.875</v>
      </c>
    </row>
    <row r="35" spans="1:16" ht="20.100000000000001" customHeight="1" x14ac:dyDescent="0.2">
      <c r="A35" s="74">
        <v>32114</v>
      </c>
      <c r="B35" s="34" t="s">
        <v>181</v>
      </c>
      <c r="C35" s="37">
        <v>100000</v>
      </c>
      <c r="D35" s="100">
        <v>0</v>
      </c>
      <c r="E35" s="3">
        <f t="shared" si="37"/>
        <v>100000</v>
      </c>
      <c r="F35" s="35">
        <v>125000</v>
      </c>
      <c r="G35" s="99">
        <v>0</v>
      </c>
      <c r="H35" s="6">
        <f t="shared" si="38"/>
        <v>125000</v>
      </c>
      <c r="I35" s="35">
        <v>107025.29</v>
      </c>
      <c r="J35" s="99">
        <v>0</v>
      </c>
      <c r="K35" s="6">
        <f t="shared" si="39"/>
        <v>107025.29</v>
      </c>
      <c r="L35" s="35">
        <v>115000</v>
      </c>
      <c r="M35" s="99"/>
      <c r="N35" s="6">
        <f t="shared" si="40"/>
        <v>115000</v>
      </c>
      <c r="O35" s="6">
        <f t="shared" si="4"/>
        <v>-10000</v>
      </c>
      <c r="P35" s="88">
        <f t="shared" si="5"/>
        <v>-8</v>
      </c>
    </row>
    <row r="36" spans="1:16" ht="20.100000000000001" customHeight="1" x14ac:dyDescent="0.2">
      <c r="A36" s="74">
        <v>32115</v>
      </c>
      <c r="B36" s="34" t="s">
        <v>29</v>
      </c>
      <c r="C36" s="37">
        <v>15000</v>
      </c>
      <c r="D36" s="100">
        <v>0</v>
      </c>
      <c r="E36" s="3">
        <f t="shared" si="37"/>
        <v>15000</v>
      </c>
      <c r="F36" s="35">
        <v>7500</v>
      </c>
      <c r="G36" s="99">
        <v>0</v>
      </c>
      <c r="H36" s="6">
        <f t="shared" si="38"/>
        <v>7500</v>
      </c>
      <c r="I36" s="35">
        <v>5357</v>
      </c>
      <c r="J36" s="99">
        <v>0</v>
      </c>
      <c r="K36" s="6">
        <f t="shared" si="39"/>
        <v>5357</v>
      </c>
      <c r="L36" s="35">
        <v>10000</v>
      </c>
      <c r="M36" s="99"/>
      <c r="N36" s="6">
        <f t="shared" si="40"/>
        <v>10000</v>
      </c>
      <c r="O36" s="6">
        <f t="shared" si="4"/>
        <v>2500</v>
      </c>
      <c r="P36" s="88">
        <f t="shared" si="5"/>
        <v>33.333333333333314</v>
      </c>
    </row>
    <row r="37" spans="1:16" ht="20.100000000000001" customHeight="1" x14ac:dyDescent="0.2">
      <c r="A37" s="74">
        <v>32116</v>
      </c>
      <c r="B37" s="34" t="s">
        <v>182</v>
      </c>
      <c r="C37" s="37">
        <v>115000</v>
      </c>
      <c r="D37" s="100">
        <v>0</v>
      </c>
      <c r="E37" s="3">
        <f t="shared" si="37"/>
        <v>115000</v>
      </c>
      <c r="F37" s="35">
        <v>115000</v>
      </c>
      <c r="G37" s="99">
        <v>0</v>
      </c>
      <c r="H37" s="6">
        <f t="shared" si="38"/>
        <v>115000</v>
      </c>
      <c r="I37" s="35">
        <v>102197.88</v>
      </c>
      <c r="J37" s="99">
        <v>0</v>
      </c>
      <c r="K37" s="6">
        <f t="shared" si="39"/>
        <v>102197.88</v>
      </c>
      <c r="L37" s="35">
        <v>115000</v>
      </c>
      <c r="M37" s="99"/>
      <c r="N37" s="6">
        <f t="shared" si="40"/>
        <v>115000</v>
      </c>
      <c r="O37" s="6">
        <f t="shared" si="4"/>
        <v>0</v>
      </c>
      <c r="P37" s="88">
        <f t="shared" si="5"/>
        <v>0</v>
      </c>
    </row>
    <row r="38" spans="1:16" ht="20.100000000000001" customHeight="1" x14ac:dyDescent="0.2">
      <c r="A38" s="74">
        <v>32119</v>
      </c>
      <c r="B38" s="34" t="s">
        <v>183</v>
      </c>
      <c r="C38" s="37">
        <v>5000</v>
      </c>
      <c r="D38" s="100">
        <v>0</v>
      </c>
      <c r="E38" s="3">
        <f t="shared" si="37"/>
        <v>5000</v>
      </c>
      <c r="F38" s="35">
        <v>8500</v>
      </c>
      <c r="G38" s="99">
        <v>0</v>
      </c>
      <c r="H38" s="6">
        <f t="shared" si="38"/>
        <v>8500</v>
      </c>
      <c r="I38" s="35">
        <v>7411.8</v>
      </c>
      <c r="J38" s="99">
        <v>0</v>
      </c>
      <c r="K38" s="6">
        <f t="shared" si="39"/>
        <v>7411.8</v>
      </c>
      <c r="L38" s="35">
        <v>5000</v>
      </c>
      <c r="M38" s="99"/>
      <c r="N38" s="6">
        <f t="shared" si="40"/>
        <v>5000</v>
      </c>
      <c r="O38" s="6">
        <f t="shared" si="4"/>
        <v>-3500</v>
      </c>
      <c r="P38" s="88">
        <f t="shared" si="5"/>
        <v>-41.17647058823529</v>
      </c>
    </row>
    <row r="39" spans="1:16" ht="20.100000000000001" customHeight="1" x14ac:dyDescent="0.2">
      <c r="A39" s="71">
        <v>3212</v>
      </c>
      <c r="B39" s="72" t="s">
        <v>184</v>
      </c>
      <c r="C39" s="73">
        <f t="shared" ref="C39:N39" si="41">SUM(C40:C40)</f>
        <v>1715000</v>
      </c>
      <c r="D39" s="98">
        <f t="shared" si="41"/>
        <v>0</v>
      </c>
      <c r="E39" s="5">
        <f t="shared" si="41"/>
        <v>1715000</v>
      </c>
      <c r="F39" s="73">
        <f t="shared" si="41"/>
        <v>1530000</v>
      </c>
      <c r="G39" s="98">
        <f t="shared" si="41"/>
        <v>0</v>
      </c>
      <c r="H39" s="5">
        <f t="shared" si="41"/>
        <v>1530000</v>
      </c>
      <c r="I39" s="73">
        <f t="shared" si="41"/>
        <v>1374138.18</v>
      </c>
      <c r="J39" s="98">
        <f t="shared" si="41"/>
        <v>0</v>
      </c>
      <c r="K39" s="5">
        <f t="shared" si="41"/>
        <v>1374138.18</v>
      </c>
      <c r="L39" s="73">
        <f t="shared" si="41"/>
        <v>1530000</v>
      </c>
      <c r="M39" s="98">
        <f t="shared" si="41"/>
        <v>0</v>
      </c>
      <c r="N39" s="5">
        <f t="shared" si="41"/>
        <v>1530000</v>
      </c>
      <c r="O39" s="5">
        <f t="shared" si="4"/>
        <v>0</v>
      </c>
      <c r="P39" s="84">
        <f t="shared" si="5"/>
        <v>0</v>
      </c>
    </row>
    <row r="40" spans="1:16" ht="20.100000000000001" customHeight="1" x14ac:dyDescent="0.2">
      <c r="A40" s="74">
        <v>32121</v>
      </c>
      <c r="B40" s="34" t="s">
        <v>30</v>
      </c>
      <c r="C40" s="37">
        <v>1715000</v>
      </c>
      <c r="D40" s="100">
        <v>0</v>
      </c>
      <c r="E40" s="3">
        <f>SUM(C40:D40)</f>
        <v>1715000</v>
      </c>
      <c r="F40" s="35">
        <v>1530000</v>
      </c>
      <c r="G40" s="99">
        <v>0</v>
      </c>
      <c r="H40" s="6">
        <f>SUM(F40:G40)</f>
        <v>1530000</v>
      </c>
      <c r="I40" s="35">
        <v>1374138.18</v>
      </c>
      <c r="J40" s="99">
        <v>0</v>
      </c>
      <c r="K40" s="6">
        <f>SUM(I40:J40)</f>
        <v>1374138.18</v>
      </c>
      <c r="L40" s="35">
        <v>1530000</v>
      </c>
      <c r="M40" s="99"/>
      <c r="N40" s="6">
        <f>L40+M40</f>
        <v>1530000</v>
      </c>
      <c r="O40" s="6">
        <f t="shared" si="4"/>
        <v>0</v>
      </c>
      <c r="P40" s="88">
        <f t="shared" si="5"/>
        <v>0</v>
      </c>
    </row>
    <row r="41" spans="1:16" ht="20.100000000000001" customHeight="1" x14ac:dyDescent="0.2">
      <c r="A41" s="71">
        <v>3213</v>
      </c>
      <c r="B41" s="72" t="s">
        <v>31</v>
      </c>
      <c r="C41" s="73">
        <f t="shared" ref="C41:N41" si="42">SUM(C42:C43)</f>
        <v>385000</v>
      </c>
      <c r="D41" s="98">
        <f t="shared" si="42"/>
        <v>0</v>
      </c>
      <c r="E41" s="5">
        <f t="shared" si="42"/>
        <v>385000</v>
      </c>
      <c r="F41" s="73">
        <f t="shared" si="42"/>
        <v>400000</v>
      </c>
      <c r="G41" s="98">
        <f t="shared" si="42"/>
        <v>0</v>
      </c>
      <c r="H41" s="5">
        <f t="shared" ref="H41:K41" si="43">SUM(H42:H43)</f>
        <v>400000</v>
      </c>
      <c r="I41" s="73">
        <f t="shared" si="43"/>
        <v>354811.44</v>
      </c>
      <c r="J41" s="98">
        <f t="shared" si="43"/>
        <v>0</v>
      </c>
      <c r="K41" s="5">
        <f t="shared" si="43"/>
        <v>354811.44</v>
      </c>
      <c r="L41" s="73">
        <f t="shared" si="42"/>
        <v>305000</v>
      </c>
      <c r="M41" s="98">
        <f t="shared" si="42"/>
        <v>0</v>
      </c>
      <c r="N41" s="5">
        <f t="shared" si="42"/>
        <v>305000</v>
      </c>
      <c r="O41" s="5">
        <f t="shared" si="4"/>
        <v>-95000</v>
      </c>
      <c r="P41" s="84">
        <f t="shared" si="5"/>
        <v>-23.75</v>
      </c>
    </row>
    <row r="42" spans="1:16" ht="20.100000000000001" customHeight="1" x14ac:dyDescent="0.2">
      <c r="A42" s="74">
        <v>32131</v>
      </c>
      <c r="B42" s="34" t="s">
        <v>32</v>
      </c>
      <c r="C42" s="37">
        <v>275000</v>
      </c>
      <c r="D42" s="100"/>
      <c r="E42" s="3">
        <f t="shared" ref="E42:E43" si="44">SUM(C42:D42)</f>
        <v>275000</v>
      </c>
      <c r="F42" s="35">
        <v>275000</v>
      </c>
      <c r="G42" s="99">
        <v>0</v>
      </c>
      <c r="H42" s="6">
        <f t="shared" ref="H42:H43" si="45">SUM(F42:G42)</f>
        <v>275000</v>
      </c>
      <c r="I42" s="35">
        <v>238535.14</v>
      </c>
      <c r="J42" s="99">
        <v>0</v>
      </c>
      <c r="K42" s="6">
        <f t="shared" ref="K42:K43" si="46">SUM(I42:J42)</f>
        <v>238535.14</v>
      </c>
      <c r="L42" s="35">
        <v>220000</v>
      </c>
      <c r="M42" s="99"/>
      <c r="N42" s="6">
        <f t="shared" ref="N42:N43" si="47">L42+M42</f>
        <v>220000</v>
      </c>
      <c r="O42" s="6">
        <f t="shared" si="4"/>
        <v>-55000</v>
      </c>
      <c r="P42" s="88">
        <f t="shared" si="5"/>
        <v>-20</v>
      </c>
    </row>
    <row r="43" spans="1:16" ht="20.100000000000001" customHeight="1" x14ac:dyDescent="0.2">
      <c r="A43" s="74">
        <v>32132</v>
      </c>
      <c r="B43" s="34" t="s">
        <v>33</v>
      </c>
      <c r="C43" s="37">
        <v>110000</v>
      </c>
      <c r="D43" s="100"/>
      <c r="E43" s="3">
        <f t="shared" si="44"/>
        <v>110000</v>
      </c>
      <c r="F43" s="35">
        <v>125000</v>
      </c>
      <c r="G43" s="99">
        <v>0</v>
      </c>
      <c r="H43" s="6">
        <f t="shared" si="45"/>
        <v>125000</v>
      </c>
      <c r="I43" s="35">
        <v>116276.3</v>
      </c>
      <c r="J43" s="99">
        <v>0</v>
      </c>
      <c r="K43" s="6">
        <f t="shared" si="46"/>
        <v>116276.3</v>
      </c>
      <c r="L43" s="35">
        <v>85000</v>
      </c>
      <c r="M43" s="99"/>
      <c r="N43" s="6">
        <f t="shared" si="47"/>
        <v>85000</v>
      </c>
      <c r="O43" s="6">
        <f t="shared" si="4"/>
        <v>-40000</v>
      </c>
      <c r="P43" s="88">
        <f t="shared" si="5"/>
        <v>-32</v>
      </c>
    </row>
    <row r="44" spans="1:16" ht="20.100000000000001" customHeight="1" x14ac:dyDescent="0.2">
      <c r="A44" s="71">
        <v>3214</v>
      </c>
      <c r="B44" s="72" t="s">
        <v>144</v>
      </c>
      <c r="C44" s="73">
        <f t="shared" ref="C44:N44" si="48">SUM(C45:C45)</f>
        <v>40000</v>
      </c>
      <c r="D44" s="98">
        <f t="shared" si="48"/>
        <v>0</v>
      </c>
      <c r="E44" s="5">
        <f t="shared" si="48"/>
        <v>40000</v>
      </c>
      <c r="F44" s="73">
        <f t="shared" si="48"/>
        <v>55000</v>
      </c>
      <c r="G44" s="98">
        <f t="shared" si="48"/>
        <v>0</v>
      </c>
      <c r="H44" s="5">
        <f t="shared" si="48"/>
        <v>55000</v>
      </c>
      <c r="I44" s="73">
        <f t="shared" si="48"/>
        <v>50647.199999999997</v>
      </c>
      <c r="J44" s="98">
        <f t="shared" si="48"/>
        <v>0</v>
      </c>
      <c r="K44" s="5">
        <f t="shared" si="48"/>
        <v>50647.199999999997</v>
      </c>
      <c r="L44" s="73">
        <f t="shared" si="48"/>
        <v>50000</v>
      </c>
      <c r="M44" s="98">
        <f t="shared" si="48"/>
        <v>0</v>
      </c>
      <c r="N44" s="5">
        <f t="shared" si="48"/>
        <v>50000</v>
      </c>
      <c r="O44" s="5">
        <f t="shared" si="4"/>
        <v>-5000</v>
      </c>
      <c r="P44" s="84">
        <f t="shared" si="5"/>
        <v>-9.0909090909090935</v>
      </c>
    </row>
    <row r="45" spans="1:16" ht="20.100000000000001" customHeight="1" x14ac:dyDescent="0.2">
      <c r="A45" s="74">
        <v>32141</v>
      </c>
      <c r="B45" s="34" t="s">
        <v>145</v>
      </c>
      <c r="C45" s="37">
        <v>40000</v>
      </c>
      <c r="D45" s="100"/>
      <c r="E45" s="3">
        <f>SUM(C45:D45)</f>
        <v>40000</v>
      </c>
      <c r="F45" s="35">
        <v>55000</v>
      </c>
      <c r="G45" s="99">
        <v>0</v>
      </c>
      <c r="H45" s="6">
        <f>SUM(F45:G45)</f>
        <v>55000</v>
      </c>
      <c r="I45" s="35">
        <v>50647.199999999997</v>
      </c>
      <c r="J45" s="99">
        <v>0</v>
      </c>
      <c r="K45" s="6">
        <f>SUM(I45:J45)</f>
        <v>50647.199999999997</v>
      </c>
      <c r="L45" s="35">
        <v>50000</v>
      </c>
      <c r="M45" s="99"/>
      <c r="N45" s="6">
        <f>L45+M45</f>
        <v>50000</v>
      </c>
      <c r="O45" s="6">
        <f t="shared" si="4"/>
        <v>-5000</v>
      </c>
      <c r="P45" s="88">
        <f t="shared" si="5"/>
        <v>-9.0909090909090935</v>
      </c>
    </row>
    <row r="46" spans="1:16" ht="20.100000000000001" customHeight="1" x14ac:dyDescent="0.2">
      <c r="A46" s="68">
        <v>322</v>
      </c>
      <c r="B46" s="69" t="s">
        <v>34</v>
      </c>
      <c r="C46" s="70">
        <f>C47+C55+C79+C84+C87+C90</f>
        <v>17242230</v>
      </c>
      <c r="D46" s="97">
        <f>D47+D55+D79+D84+D87+D90</f>
        <v>0</v>
      </c>
      <c r="E46" s="9">
        <f t="shared" ref="E46:E56" si="49">C46+D46</f>
        <v>17242230</v>
      </c>
      <c r="F46" s="70">
        <f t="shared" ref="F46:N46" si="50">F47+F55+F79+F84+F87+F90</f>
        <v>17175342</v>
      </c>
      <c r="G46" s="97">
        <f t="shared" si="50"/>
        <v>0</v>
      </c>
      <c r="H46" s="9">
        <f t="shared" ref="H46:K46" si="51">H47+H55+H79+H84+H87+H90</f>
        <v>17175342</v>
      </c>
      <c r="I46" s="70">
        <f t="shared" si="51"/>
        <v>11681388.43</v>
      </c>
      <c r="J46" s="97">
        <f t="shared" si="51"/>
        <v>0</v>
      </c>
      <c r="K46" s="9">
        <f t="shared" si="51"/>
        <v>11681388.43</v>
      </c>
      <c r="L46" s="70">
        <f t="shared" si="50"/>
        <v>17748129</v>
      </c>
      <c r="M46" s="97">
        <f t="shared" si="50"/>
        <v>0</v>
      </c>
      <c r="N46" s="9">
        <f t="shared" si="50"/>
        <v>17748129</v>
      </c>
      <c r="O46" s="9">
        <f t="shared" si="4"/>
        <v>572787</v>
      </c>
      <c r="P46" s="83">
        <f t="shared" si="5"/>
        <v>3.3349379593139901</v>
      </c>
    </row>
    <row r="47" spans="1:16" ht="20.100000000000001" customHeight="1" x14ac:dyDescent="0.2">
      <c r="A47" s="71">
        <v>3221</v>
      </c>
      <c r="B47" s="72" t="s">
        <v>35</v>
      </c>
      <c r="C47" s="73">
        <f>C48+C49+C50+C52</f>
        <v>1353380</v>
      </c>
      <c r="D47" s="98">
        <f>D48+D49+D50+D52</f>
        <v>0</v>
      </c>
      <c r="E47" s="5">
        <f t="shared" si="49"/>
        <v>1353380</v>
      </c>
      <c r="F47" s="73">
        <f t="shared" ref="F47:N47" si="52">F48+F49+F50+F52</f>
        <v>1356166</v>
      </c>
      <c r="G47" s="98">
        <f t="shared" si="52"/>
        <v>0</v>
      </c>
      <c r="H47" s="5">
        <f t="shared" ref="H47:K47" si="53">H48+H49+H50+H52</f>
        <v>1356166</v>
      </c>
      <c r="I47" s="73">
        <f t="shared" si="53"/>
        <v>1013936.3099999999</v>
      </c>
      <c r="J47" s="98">
        <f t="shared" si="53"/>
        <v>0</v>
      </c>
      <c r="K47" s="5">
        <f t="shared" si="53"/>
        <v>1013936.3099999999</v>
      </c>
      <c r="L47" s="73">
        <f t="shared" si="52"/>
        <v>1356166</v>
      </c>
      <c r="M47" s="98">
        <f t="shared" si="52"/>
        <v>0</v>
      </c>
      <c r="N47" s="5">
        <f t="shared" si="52"/>
        <v>1356166</v>
      </c>
      <c r="O47" s="5">
        <f t="shared" si="4"/>
        <v>0</v>
      </c>
      <c r="P47" s="84">
        <f t="shared" si="5"/>
        <v>0</v>
      </c>
    </row>
    <row r="48" spans="1:16" ht="20.100000000000001" customHeight="1" x14ac:dyDescent="0.2">
      <c r="A48" s="76">
        <v>32211</v>
      </c>
      <c r="B48" s="77" t="s">
        <v>36</v>
      </c>
      <c r="C48" s="78">
        <v>538200</v>
      </c>
      <c r="D48" s="101"/>
      <c r="E48" s="16">
        <f>SUM(C48:D48)</f>
        <v>538200</v>
      </c>
      <c r="F48" s="78">
        <v>539350</v>
      </c>
      <c r="G48" s="101">
        <v>0</v>
      </c>
      <c r="H48" s="16">
        <f>SUM(F48:G48)</f>
        <v>539350</v>
      </c>
      <c r="I48" s="78">
        <v>386211.51</v>
      </c>
      <c r="J48" s="101">
        <v>0</v>
      </c>
      <c r="K48" s="16">
        <f>SUM(I48:J48)</f>
        <v>386211.51</v>
      </c>
      <c r="L48" s="78">
        <v>539350</v>
      </c>
      <c r="M48" s="106"/>
      <c r="N48" s="16">
        <f t="shared" ref="N48:N49" si="54">L48+M48</f>
        <v>539350</v>
      </c>
      <c r="O48" s="21">
        <f t="shared" si="4"/>
        <v>0</v>
      </c>
      <c r="P48" s="89">
        <f t="shared" si="5"/>
        <v>0</v>
      </c>
    </row>
    <row r="49" spans="1:16" ht="20.100000000000001" customHeight="1" x14ac:dyDescent="0.2">
      <c r="A49" s="76">
        <v>32212</v>
      </c>
      <c r="B49" s="77" t="s">
        <v>185</v>
      </c>
      <c r="C49" s="78">
        <v>50000</v>
      </c>
      <c r="D49" s="101"/>
      <c r="E49" s="16">
        <f>SUM(C49:D49)</f>
        <v>50000</v>
      </c>
      <c r="F49" s="78">
        <v>50000</v>
      </c>
      <c r="G49" s="101">
        <v>0</v>
      </c>
      <c r="H49" s="16">
        <f>SUM(F49:G49)</f>
        <v>50000</v>
      </c>
      <c r="I49" s="78">
        <v>49589.34</v>
      </c>
      <c r="J49" s="101">
        <v>0</v>
      </c>
      <c r="K49" s="16">
        <f>SUM(I49:J49)</f>
        <v>49589.34</v>
      </c>
      <c r="L49" s="78">
        <v>50000</v>
      </c>
      <c r="M49" s="106"/>
      <c r="N49" s="16">
        <f t="shared" si="54"/>
        <v>50000</v>
      </c>
      <c r="O49" s="21">
        <f t="shared" si="4"/>
        <v>0</v>
      </c>
      <c r="P49" s="89">
        <f t="shared" si="5"/>
        <v>0</v>
      </c>
    </row>
    <row r="50" spans="1:16" ht="20.100000000000001" customHeight="1" x14ac:dyDescent="0.2">
      <c r="A50" s="76">
        <v>32214</v>
      </c>
      <c r="B50" s="77" t="s">
        <v>37</v>
      </c>
      <c r="C50" s="78">
        <f>C51</f>
        <v>152100</v>
      </c>
      <c r="D50" s="101">
        <f>D51</f>
        <v>0</v>
      </c>
      <c r="E50" s="16">
        <f t="shared" si="49"/>
        <v>152100</v>
      </c>
      <c r="F50" s="78">
        <f t="shared" ref="F50:N50" si="55">F51</f>
        <v>152425</v>
      </c>
      <c r="G50" s="101">
        <f t="shared" si="55"/>
        <v>0</v>
      </c>
      <c r="H50" s="16">
        <f t="shared" si="55"/>
        <v>152425</v>
      </c>
      <c r="I50" s="78">
        <f t="shared" si="55"/>
        <v>140446.57</v>
      </c>
      <c r="J50" s="101">
        <f t="shared" si="55"/>
        <v>0</v>
      </c>
      <c r="K50" s="16">
        <f t="shared" si="55"/>
        <v>140446.57</v>
      </c>
      <c r="L50" s="78">
        <f t="shared" si="55"/>
        <v>152425</v>
      </c>
      <c r="M50" s="101">
        <f t="shared" si="55"/>
        <v>0</v>
      </c>
      <c r="N50" s="16">
        <f t="shared" si="55"/>
        <v>152425</v>
      </c>
      <c r="O50" s="16">
        <f t="shared" si="4"/>
        <v>0</v>
      </c>
      <c r="P50" s="89">
        <f t="shared" si="5"/>
        <v>0</v>
      </c>
    </row>
    <row r="51" spans="1:16" ht="20.100000000000001" customHeight="1" x14ac:dyDescent="0.2">
      <c r="A51" s="74">
        <v>3221416</v>
      </c>
      <c r="B51" s="34" t="s">
        <v>38</v>
      </c>
      <c r="C51" s="37">
        <v>152100</v>
      </c>
      <c r="D51" s="100"/>
      <c r="E51" s="3">
        <f>SUM(C51:D51)</f>
        <v>152100</v>
      </c>
      <c r="F51" s="35">
        <v>152425</v>
      </c>
      <c r="G51" s="99">
        <v>0</v>
      </c>
      <c r="H51" s="6">
        <f>SUM(F51:G51)</f>
        <v>152425</v>
      </c>
      <c r="I51" s="35">
        <v>140446.57</v>
      </c>
      <c r="J51" s="99">
        <v>0</v>
      </c>
      <c r="K51" s="6">
        <f>SUM(I51:J51)</f>
        <v>140446.57</v>
      </c>
      <c r="L51" s="35">
        <v>152425</v>
      </c>
      <c r="M51" s="99"/>
      <c r="N51" s="6">
        <f>L51+M51</f>
        <v>152425</v>
      </c>
      <c r="O51" s="6">
        <f t="shared" si="4"/>
        <v>0</v>
      </c>
      <c r="P51" s="88">
        <f t="shared" si="5"/>
        <v>0</v>
      </c>
    </row>
    <row r="52" spans="1:16" ht="20.100000000000001" customHeight="1" x14ac:dyDescent="0.2">
      <c r="A52" s="76">
        <v>32216</v>
      </c>
      <c r="B52" s="77" t="s">
        <v>39</v>
      </c>
      <c r="C52" s="78">
        <f>SUM(C53:C54)</f>
        <v>613080</v>
      </c>
      <c r="D52" s="101">
        <f>SUM(D53:D54)</f>
        <v>0</v>
      </c>
      <c r="E52" s="16">
        <f t="shared" si="49"/>
        <v>613080</v>
      </c>
      <c r="F52" s="78">
        <f t="shared" ref="F52:N52" si="56">SUM(F53:F54)</f>
        <v>614391</v>
      </c>
      <c r="G52" s="101">
        <f t="shared" si="56"/>
        <v>0</v>
      </c>
      <c r="H52" s="16">
        <f t="shared" ref="H52:K52" si="57">SUM(H53:H54)</f>
        <v>614391</v>
      </c>
      <c r="I52" s="78">
        <f t="shared" si="57"/>
        <v>437688.89</v>
      </c>
      <c r="J52" s="101">
        <f t="shared" si="57"/>
        <v>0</v>
      </c>
      <c r="K52" s="16">
        <f t="shared" si="57"/>
        <v>437688.89</v>
      </c>
      <c r="L52" s="78">
        <f t="shared" si="56"/>
        <v>614391</v>
      </c>
      <c r="M52" s="101">
        <f t="shared" si="56"/>
        <v>0</v>
      </c>
      <c r="N52" s="16">
        <f t="shared" si="56"/>
        <v>614391</v>
      </c>
      <c r="O52" s="16">
        <f t="shared" si="4"/>
        <v>0</v>
      </c>
      <c r="P52" s="89">
        <f t="shared" si="5"/>
        <v>0</v>
      </c>
    </row>
    <row r="53" spans="1:16" ht="20.100000000000001" customHeight="1" x14ac:dyDescent="0.2">
      <c r="A53" s="74">
        <v>3221614</v>
      </c>
      <c r="B53" s="34" t="s">
        <v>40</v>
      </c>
      <c r="C53" s="37">
        <v>380250</v>
      </c>
      <c r="D53" s="100"/>
      <c r="E53" s="3">
        <f t="shared" ref="E53:E54" si="58">SUM(C53:D53)</f>
        <v>380250</v>
      </c>
      <c r="F53" s="35">
        <v>381063</v>
      </c>
      <c r="G53" s="99">
        <v>0</v>
      </c>
      <c r="H53" s="6">
        <f t="shared" ref="H53:H54" si="59">SUM(F53:G53)</f>
        <v>381063</v>
      </c>
      <c r="I53" s="35">
        <v>222503.52</v>
      </c>
      <c r="J53" s="99">
        <v>0</v>
      </c>
      <c r="K53" s="6">
        <f t="shared" ref="K53:K54" si="60">SUM(I53:J53)</f>
        <v>222503.52</v>
      </c>
      <c r="L53" s="35">
        <v>381063</v>
      </c>
      <c r="M53" s="99"/>
      <c r="N53" s="6">
        <f t="shared" ref="N53:N54" si="61">L53+M53</f>
        <v>381063</v>
      </c>
      <c r="O53" s="6">
        <f t="shared" si="4"/>
        <v>0</v>
      </c>
      <c r="P53" s="88">
        <f t="shared" si="5"/>
        <v>0</v>
      </c>
    </row>
    <row r="54" spans="1:16" ht="20.100000000000001" customHeight="1" x14ac:dyDescent="0.2">
      <c r="A54" s="74">
        <v>3221615</v>
      </c>
      <c r="B54" s="34" t="s">
        <v>41</v>
      </c>
      <c r="C54" s="37">
        <v>232830</v>
      </c>
      <c r="D54" s="100"/>
      <c r="E54" s="3">
        <f t="shared" si="58"/>
        <v>232830</v>
      </c>
      <c r="F54" s="35">
        <v>233328</v>
      </c>
      <c r="G54" s="99">
        <v>0</v>
      </c>
      <c r="H54" s="6">
        <f t="shared" si="59"/>
        <v>233328</v>
      </c>
      <c r="I54" s="35">
        <v>215185.37</v>
      </c>
      <c r="J54" s="99">
        <v>0</v>
      </c>
      <c r="K54" s="6">
        <f t="shared" si="60"/>
        <v>215185.37</v>
      </c>
      <c r="L54" s="35">
        <v>233328</v>
      </c>
      <c r="M54" s="99"/>
      <c r="N54" s="6">
        <f t="shared" si="61"/>
        <v>233328</v>
      </c>
      <c r="O54" s="6">
        <f t="shared" si="4"/>
        <v>0</v>
      </c>
      <c r="P54" s="88">
        <f t="shared" si="5"/>
        <v>0</v>
      </c>
    </row>
    <row r="55" spans="1:16" ht="20.100000000000001" customHeight="1" x14ac:dyDescent="0.2">
      <c r="A55" s="71">
        <v>3222</v>
      </c>
      <c r="B55" s="72" t="s">
        <v>42</v>
      </c>
      <c r="C55" s="73">
        <f>C56+C77</f>
        <v>12578450</v>
      </c>
      <c r="D55" s="98">
        <f>D56+D77</f>
        <v>0</v>
      </c>
      <c r="E55" s="5">
        <f t="shared" si="49"/>
        <v>12578450</v>
      </c>
      <c r="F55" s="73">
        <f t="shared" ref="F55:N55" si="62">F56+F77</f>
        <v>12458551</v>
      </c>
      <c r="G55" s="98">
        <f t="shared" si="62"/>
        <v>0</v>
      </c>
      <c r="H55" s="5">
        <f t="shared" ref="H55:K55" si="63">H56+H77</f>
        <v>12458551</v>
      </c>
      <c r="I55" s="73">
        <f t="shared" si="63"/>
        <v>8371365.3599999994</v>
      </c>
      <c r="J55" s="98">
        <f t="shared" si="63"/>
        <v>0</v>
      </c>
      <c r="K55" s="5">
        <f t="shared" si="63"/>
        <v>8371365.3599999994</v>
      </c>
      <c r="L55" s="73">
        <f t="shared" si="62"/>
        <v>13057538</v>
      </c>
      <c r="M55" s="98">
        <f t="shared" si="62"/>
        <v>0</v>
      </c>
      <c r="N55" s="5">
        <f t="shared" si="62"/>
        <v>13057538</v>
      </c>
      <c r="O55" s="5">
        <f t="shared" si="4"/>
        <v>598987</v>
      </c>
      <c r="P55" s="84">
        <f t="shared" si="5"/>
        <v>4.8078384075323015</v>
      </c>
    </row>
    <row r="56" spans="1:16" ht="20.100000000000001" customHeight="1" x14ac:dyDescent="0.2">
      <c r="A56" s="76">
        <v>32221</v>
      </c>
      <c r="B56" s="77" t="s">
        <v>43</v>
      </c>
      <c r="C56" s="78">
        <f>SUM(C57:C76)</f>
        <v>12378450</v>
      </c>
      <c r="D56" s="101">
        <f>SUM(D57:D76)</f>
        <v>0</v>
      </c>
      <c r="E56" s="16">
        <f t="shared" si="49"/>
        <v>12378450</v>
      </c>
      <c r="F56" s="78">
        <f t="shared" ref="F56:N56" si="64">SUM(F57:F76)</f>
        <v>12258551</v>
      </c>
      <c r="G56" s="101">
        <f t="shared" si="64"/>
        <v>0</v>
      </c>
      <c r="H56" s="16">
        <f t="shared" ref="H56:K56" si="65">SUM(H57:H76)</f>
        <v>12258551</v>
      </c>
      <c r="I56" s="78">
        <f t="shared" si="65"/>
        <v>8206227.3299999991</v>
      </c>
      <c r="J56" s="101">
        <f t="shared" si="65"/>
        <v>0</v>
      </c>
      <c r="K56" s="16">
        <f t="shared" si="65"/>
        <v>8206227.3299999991</v>
      </c>
      <c r="L56" s="78">
        <f t="shared" si="64"/>
        <v>12757538</v>
      </c>
      <c r="M56" s="101">
        <f t="shared" si="64"/>
        <v>0</v>
      </c>
      <c r="N56" s="16">
        <f t="shared" si="64"/>
        <v>12757538</v>
      </c>
      <c r="O56" s="16">
        <f t="shared" si="4"/>
        <v>498987</v>
      </c>
      <c r="P56" s="89">
        <f t="shared" si="5"/>
        <v>4.0705218748937</v>
      </c>
    </row>
    <row r="57" spans="1:16" ht="20.100000000000001" customHeight="1" x14ac:dyDescent="0.2">
      <c r="A57" s="74">
        <v>3222101</v>
      </c>
      <c r="B57" s="34" t="s">
        <v>44</v>
      </c>
      <c r="C57" s="37">
        <v>0</v>
      </c>
      <c r="D57" s="100">
        <v>0</v>
      </c>
      <c r="E57" s="3">
        <f t="shared" ref="E57:E76" si="66">SUM(C57:D57)</f>
        <v>0</v>
      </c>
      <c r="F57" s="35">
        <v>0</v>
      </c>
      <c r="G57" s="99">
        <v>0</v>
      </c>
      <c r="H57" s="6">
        <f t="shared" ref="H57:H76" si="67">SUM(F57:G57)</f>
        <v>0</v>
      </c>
      <c r="I57" s="35">
        <v>0</v>
      </c>
      <c r="J57" s="99">
        <v>0</v>
      </c>
      <c r="K57" s="6">
        <f t="shared" ref="K57:K76" si="68">SUM(I57:J57)</f>
        <v>0</v>
      </c>
      <c r="L57" s="35">
        <v>0</v>
      </c>
      <c r="M57" s="99"/>
      <c r="N57" s="6">
        <f t="shared" ref="N57:N91" si="69">L57+M57</f>
        <v>0</v>
      </c>
      <c r="O57" s="6">
        <f t="shared" si="4"/>
        <v>0</v>
      </c>
      <c r="P57" s="88" t="e">
        <f t="shared" si="5"/>
        <v>#DIV/0!</v>
      </c>
    </row>
    <row r="58" spans="1:16" ht="20.100000000000001" customHeight="1" x14ac:dyDescent="0.2">
      <c r="A58" s="74">
        <v>3222102</v>
      </c>
      <c r="B58" s="34" t="s">
        <v>45</v>
      </c>
      <c r="C58" s="37">
        <v>1205000</v>
      </c>
      <c r="D58" s="100">
        <v>0</v>
      </c>
      <c r="E58" s="3">
        <f t="shared" si="66"/>
        <v>1205000</v>
      </c>
      <c r="F58" s="35">
        <v>1205000</v>
      </c>
      <c r="G58" s="99">
        <v>0</v>
      </c>
      <c r="H58" s="6">
        <f t="shared" si="67"/>
        <v>1205000</v>
      </c>
      <c r="I58" s="35">
        <v>799458.77</v>
      </c>
      <c r="J58" s="99">
        <v>0</v>
      </c>
      <c r="K58" s="6">
        <f t="shared" si="68"/>
        <v>799458.77</v>
      </c>
      <c r="L58" s="35">
        <v>1408750</v>
      </c>
      <c r="M58" s="99"/>
      <c r="N58" s="6">
        <f t="shared" si="69"/>
        <v>1408750</v>
      </c>
      <c r="O58" s="6">
        <f t="shared" si="4"/>
        <v>203750</v>
      </c>
      <c r="P58" s="88">
        <f t="shared" si="5"/>
        <v>16.908713692946066</v>
      </c>
    </row>
    <row r="59" spans="1:16" ht="20.100000000000001" customHeight="1" x14ac:dyDescent="0.2">
      <c r="A59" s="74">
        <v>3222103</v>
      </c>
      <c r="B59" s="34" t="s">
        <v>46</v>
      </c>
      <c r="C59" s="37">
        <v>330000</v>
      </c>
      <c r="D59" s="100">
        <v>0</v>
      </c>
      <c r="E59" s="3">
        <f t="shared" si="66"/>
        <v>330000</v>
      </c>
      <c r="F59" s="35">
        <v>330000</v>
      </c>
      <c r="G59" s="99">
        <v>0</v>
      </c>
      <c r="H59" s="6">
        <f t="shared" si="67"/>
        <v>330000</v>
      </c>
      <c r="I59" s="35">
        <v>368569.02</v>
      </c>
      <c r="J59" s="99">
        <v>0</v>
      </c>
      <c r="K59" s="6">
        <f t="shared" si="68"/>
        <v>368569.02</v>
      </c>
      <c r="L59" s="35">
        <v>330000</v>
      </c>
      <c r="M59" s="99"/>
      <c r="N59" s="6">
        <f t="shared" si="69"/>
        <v>330000</v>
      </c>
      <c r="O59" s="6">
        <f t="shared" si="4"/>
        <v>0</v>
      </c>
      <c r="P59" s="88">
        <f t="shared" si="5"/>
        <v>0</v>
      </c>
    </row>
    <row r="60" spans="1:16" ht="20.100000000000001" customHeight="1" x14ac:dyDescent="0.2">
      <c r="A60" s="74">
        <v>3222104</v>
      </c>
      <c r="B60" s="34" t="s">
        <v>48</v>
      </c>
      <c r="C60" s="37">
        <v>175000</v>
      </c>
      <c r="D60" s="100">
        <v>0</v>
      </c>
      <c r="E60" s="3">
        <f t="shared" si="66"/>
        <v>175000</v>
      </c>
      <c r="F60" s="35">
        <v>175000</v>
      </c>
      <c r="G60" s="99">
        <v>0</v>
      </c>
      <c r="H60" s="6">
        <f t="shared" si="67"/>
        <v>175000</v>
      </c>
      <c r="I60" s="35">
        <v>195183.42</v>
      </c>
      <c r="J60" s="99">
        <v>0</v>
      </c>
      <c r="K60" s="6">
        <f t="shared" si="68"/>
        <v>195183.42</v>
      </c>
      <c r="L60" s="35">
        <v>212500</v>
      </c>
      <c r="M60" s="99"/>
      <c r="N60" s="6">
        <f t="shared" si="69"/>
        <v>212500</v>
      </c>
      <c r="O60" s="6">
        <f t="shared" si="4"/>
        <v>37500</v>
      </c>
      <c r="P60" s="88">
        <f t="shared" si="5"/>
        <v>21.428571428571416</v>
      </c>
    </row>
    <row r="61" spans="1:16" ht="20.100000000000001" customHeight="1" x14ac:dyDescent="0.2">
      <c r="A61" s="74">
        <v>3222105</v>
      </c>
      <c r="B61" s="34" t="s">
        <v>186</v>
      </c>
      <c r="C61" s="37">
        <v>1904500</v>
      </c>
      <c r="D61" s="100">
        <v>0</v>
      </c>
      <c r="E61" s="3">
        <f t="shared" si="66"/>
        <v>1904500</v>
      </c>
      <c r="F61" s="35">
        <v>1908250</v>
      </c>
      <c r="G61" s="99">
        <v>0</v>
      </c>
      <c r="H61" s="6">
        <f t="shared" si="67"/>
        <v>1908250</v>
      </c>
      <c r="I61" s="35">
        <v>909593.53</v>
      </c>
      <c r="J61" s="99">
        <v>0</v>
      </c>
      <c r="K61" s="6">
        <f t="shared" si="68"/>
        <v>909593.53</v>
      </c>
      <c r="L61" s="35">
        <v>2076250</v>
      </c>
      <c r="M61" s="99"/>
      <c r="N61" s="6">
        <f t="shared" si="69"/>
        <v>2076250</v>
      </c>
      <c r="O61" s="6">
        <f t="shared" si="4"/>
        <v>168000</v>
      </c>
      <c r="P61" s="88">
        <f t="shared" si="5"/>
        <v>8.803877898598202</v>
      </c>
    </row>
    <row r="62" spans="1:16" ht="20.100000000000001" customHeight="1" x14ac:dyDescent="0.2">
      <c r="A62" s="74">
        <v>3222106</v>
      </c>
      <c r="B62" s="34" t="s">
        <v>187</v>
      </c>
      <c r="C62" s="37">
        <v>1142500</v>
      </c>
      <c r="D62" s="100">
        <v>0</v>
      </c>
      <c r="E62" s="3">
        <f t="shared" si="66"/>
        <v>1142500</v>
      </c>
      <c r="F62" s="35">
        <v>1255000</v>
      </c>
      <c r="G62" s="99">
        <v>0</v>
      </c>
      <c r="H62" s="6">
        <f t="shared" si="67"/>
        <v>1255000</v>
      </c>
      <c r="I62" s="35">
        <v>833484.48</v>
      </c>
      <c r="J62" s="99">
        <v>0</v>
      </c>
      <c r="K62" s="6">
        <f t="shared" si="68"/>
        <v>833484.48</v>
      </c>
      <c r="L62" s="35">
        <v>1137500</v>
      </c>
      <c r="M62" s="99"/>
      <c r="N62" s="6">
        <f t="shared" si="69"/>
        <v>1137500</v>
      </c>
      <c r="O62" s="6">
        <f t="shared" si="4"/>
        <v>-117500</v>
      </c>
      <c r="P62" s="88">
        <f t="shared" si="5"/>
        <v>-9.3625498007968133</v>
      </c>
    </row>
    <row r="63" spans="1:16" ht="20.100000000000001" customHeight="1" x14ac:dyDescent="0.2">
      <c r="A63" s="74">
        <v>3222107</v>
      </c>
      <c r="B63" s="34" t="s">
        <v>49</v>
      </c>
      <c r="C63" s="37">
        <v>31250</v>
      </c>
      <c r="D63" s="100">
        <v>0</v>
      </c>
      <c r="E63" s="3">
        <f t="shared" si="66"/>
        <v>31250</v>
      </c>
      <c r="F63" s="35">
        <v>31250</v>
      </c>
      <c r="G63" s="99">
        <v>0</v>
      </c>
      <c r="H63" s="6">
        <f t="shared" si="67"/>
        <v>31250</v>
      </c>
      <c r="I63" s="35">
        <v>14625</v>
      </c>
      <c r="J63" s="99">
        <v>0</v>
      </c>
      <c r="K63" s="6">
        <f t="shared" si="68"/>
        <v>14625</v>
      </c>
      <c r="L63" s="35">
        <v>31250</v>
      </c>
      <c r="M63" s="99"/>
      <c r="N63" s="6">
        <f t="shared" si="69"/>
        <v>31250</v>
      </c>
      <c r="O63" s="6">
        <f t="shared" si="4"/>
        <v>0</v>
      </c>
      <c r="P63" s="88">
        <f t="shared" si="5"/>
        <v>0</v>
      </c>
    </row>
    <row r="64" spans="1:16" ht="20.100000000000001" customHeight="1" x14ac:dyDescent="0.2">
      <c r="A64" s="74">
        <v>3222108</v>
      </c>
      <c r="B64" s="34" t="s">
        <v>50</v>
      </c>
      <c r="C64" s="37">
        <v>206250</v>
      </c>
      <c r="D64" s="100">
        <v>0</v>
      </c>
      <c r="E64" s="3">
        <f t="shared" si="66"/>
        <v>206250</v>
      </c>
      <c r="F64" s="35">
        <v>206250</v>
      </c>
      <c r="G64" s="99">
        <v>0</v>
      </c>
      <c r="H64" s="6">
        <f t="shared" si="67"/>
        <v>206250</v>
      </c>
      <c r="I64" s="35">
        <v>80898.94</v>
      </c>
      <c r="J64" s="99">
        <v>0</v>
      </c>
      <c r="K64" s="6">
        <f t="shared" si="68"/>
        <v>80898.94</v>
      </c>
      <c r="L64" s="35">
        <v>206250</v>
      </c>
      <c r="M64" s="99"/>
      <c r="N64" s="6">
        <f t="shared" si="69"/>
        <v>206250</v>
      </c>
      <c r="O64" s="6">
        <f t="shared" si="4"/>
        <v>0</v>
      </c>
      <c r="P64" s="88">
        <f t="shared" si="5"/>
        <v>0</v>
      </c>
    </row>
    <row r="65" spans="1:16" ht="20.100000000000001" customHeight="1" x14ac:dyDescent="0.2">
      <c r="A65" s="74">
        <v>3222109</v>
      </c>
      <c r="B65" s="34" t="s">
        <v>51</v>
      </c>
      <c r="C65" s="37">
        <v>210000</v>
      </c>
      <c r="D65" s="100">
        <v>0</v>
      </c>
      <c r="E65" s="3">
        <f t="shared" si="66"/>
        <v>210000</v>
      </c>
      <c r="F65" s="35">
        <v>210000</v>
      </c>
      <c r="G65" s="99">
        <v>0</v>
      </c>
      <c r="H65" s="6">
        <f t="shared" si="67"/>
        <v>210000</v>
      </c>
      <c r="I65" s="35">
        <v>205305.23</v>
      </c>
      <c r="J65" s="99">
        <v>0</v>
      </c>
      <c r="K65" s="6">
        <f t="shared" si="68"/>
        <v>205305.23</v>
      </c>
      <c r="L65" s="35">
        <v>210000</v>
      </c>
      <c r="M65" s="99"/>
      <c r="N65" s="6">
        <f t="shared" si="69"/>
        <v>210000</v>
      </c>
      <c r="O65" s="6">
        <f t="shared" si="4"/>
        <v>0</v>
      </c>
      <c r="P65" s="88">
        <f t="shared" si="5"/>
        <v>0</v>
      </c>
    </row>
    <row r="66" spans="1:16" ht="20.100000000000001" customHeight="1" x14ac:dyDescent="0.2">
      <c r="A66" s="74">
        <v>3222110</v>
      </c>
      <c r="B66" s="34" t="s">
        <v>188</v>
      </c>
      <c r="C66" s="37">
        <v>300000</v>
      </c>
      <c r="D66" s="100">
        <v>0</v>
      </c>
      <c r="E66" s="3">
        <f t="shared" si="66"/>
        <v>300000</v>
      </c>
      <c r="F66" s="35">
        <v>300000</v>
      </c>
      <c r="G66" s="99">
        <v>0</v>
      </c>
      <c r="H66" s="6">
        <f t="shared" si="67"/>
        <v>300000</v>
      </c>
      <c r="I66" s="35">
        <v>128374.74</v>
      </c>
      <c r="J66" s="99">
        <v>0</v>
      </c>
      <c r="K66" s="6">
        <f t="shared" si="68"/>
        <v>128374.74</v>
      </c>
      <c r="L66" s="35">
        <v>300000</v>
      </c>
      <c r="M66" s="99"/>
      <c r="N66" s="6">
        <f t="shared" si="69"/>
        <v>300000</v>
      </c>
      <c r="O66" s="6">
        <f t="shared" si="4"/>
        <v>0</v>
      </c>
      <c r="P66" s="88">
        <f t="shared" si="5"/>
        <v>0</v>
      </c>
    </row>
    <row r="67" spans="1:16" ht="20.100000000000001" customHeight="1" x14ac:dyDescent="0.2">
      <c r="A67" s="74">
        <v>3222111</v>
      </c>
      <c r="B67" s="34" t="s">
        <v>52</v>
      </c>
      <c r="C67" s="37">
        <v>698250</v>
      </c>
      <c r="D67" s="100">
        <v>0</v>
      </c>
      <c r="E67" s="3">
        <f t="shared" si="66"/>
        <v>698250</v>
      </c>
      <c r="F67" s="35">
        <v>706888</v>
      </c>
      <c r="G67" s="99">
        <v>0</v>
      </c>
      <c r="H67" s="6">
        <f t="shared" si="67"/>
        <v>706888</v>
      </c>
      <c r="I67" s="35">
        <v>527491.17000000004</v>
      </c>
      <c r="J67" s="99">
        <v>0</v>
      </c>
      <c r="K67" s="6">
        <f t="shared" si="68"/>
        <v>527491.17000000004</v>
      </c>
      <c r="L67" s="35">
        <v>737500</v>
      </c>
      <c r="M67" s="99"/>
      <c r="N67" s="6">
        <f t="shared" si="69"/>
        <v>737500</v>
      </c>
      <c r="O67" s="6">
        <f t="shared" si="4"/>
        <v>30612</v>
      </c>
      <c r="P67" s="88">
        <f t="shared" si="5"/>
        <v>4.3305304376365115</v>
      </c>
    </row>
    <row r="68" spans="1:16" ht="20.100000000000001" customHeight="1" x14ac:dyDescent="0.2">
      <c r="A68" s="74">
        <v>3222112</v>
      </c>
      <c r="B68" s="34" t="s">
        <v>142</v>
      </c>
      <c r="C68" s="37">
        <v>99450</v>
      </c>
      <c r="D68" s="100">
        <v>0</v>
      </c>
      <c r="E68" s="3">
        <f t="shared" si="66"/>
        <v>99450</v>
      </c>
      <c r="F68" s="35">
        <v>99663</v>
      </c>
      <c r="G68" s="99">
        <v>0</v>
      </c>
      <c r="H68" s="6">
        <f t="shared" si="67"/>
        <v>99663</v>
      </c>
      <c r="I68" s="35">
        <v>130208.01</v>
      </c>
      <c r="J68" s="99">
        <v>0</v>
      </c>
      <c r="K68" s="6">
        <f t="shared" si="68"/>
        <v>130208.01</v>
      </c>
      <c r="L68" s="35">
        <v>99663</v>
      </c>
      <c r="M68" s="99"/>
      <c r="N68" s="6">
        <f t="shared" si="69"/>
        <v>99663</v>
      </c>
      <c r="O68" s="6">
        <f t="shared" si="4"/>
        <v>0</v>
      </c>
      <c r="P68" s="88">
        <f t="shared" si="5"/>
        <v>0</v>
      </c>
    </row>
    <row r="69" spans="1:16" ht="20.100000000000001" customHeight="1" x14ac:dyDescent="0.2">
      <c r="A69" s="74">
        <v>3222120</v>
      </c>
      <c r="B69" s="34" t="s">
        <v>53</v>
      </c>
      <c r="C69" s="37">
        <v>145000</v>
      </c>
      <c r="D69" s="100">
        <v>0</v>
      </c>
      <c r="E69" s="3">
        <f t="shared" si="66"/>
        <v>145000</v>
      </c>
      <c r="F69" s="35">
        <v>145000</v>
      </c>
      <c r="G69" s="99">
        <v>0</v>
      </c>
      <c r="H69" s="6">
        <f t="shared" si="67"/>
        <v>145000</v>
      </c>
      <c r="I69" s="35">
        <v>99077.42</v>
      </c>
      <c r="J69" s="99">
        <v>0</v>
      </c>
      <c r="K69" s="6">
        <f t="shared" si="68"/>
        <v>99077.42</v>
      </c>
      <c r="L69" s="35">
        <v>145000</v>
      </c>
      <c r="M69" s="99"/>
      <c r="N69" s="6">
        <f t="shared" si="69"/>
        <v>145000</v>
      </c>
      <c r="O69" s="6">
        <f t="shared" si="4"/>
        <v>0</v>
      </c>
      <c r="P69" s="88">
        <f t="shared" si="5"/>
        <v>0</v>
      </c>
    </row>
    <row r="70" spans="1:16" ht="20.100000000000001" customHeight="1" x14ac:dyDescent="0.2">
      <c r="A70" s="74">
        <v>3222133</v>
      </c>
      <c r="B70" s="34" t="s">
        <v>189</v>
      </c>
      <c r="C70" s="37">
        <v>3373750</v>
      </c>
      <c r="D70" s="100">
        <v>0</v>
      </c>
      <c r="E70" s="3">
        <f t="shared" si="66"/>
        <v>3373750</v>
      </c>
      <c r="F70" s="35">
        <v>3523750</v>
      </c>
      <c r="G70" s="99">
        <v>0</v>
      </c>
      <c r="H70" s="6">
        <f t="shared" si="67"/>
        <v>3523750</v>
      </c>
      <c r="I70" s="35">
        <v>2479011.13</v>
      </c>
      <c r="J70" s="99">
        <v>0</v>
      </c>
      <c r="K70" s="6">
        <f t="shared" si="68"/>
        <v>2479011.13</v>
      </c>
      <c r="L70" s="35">
        <v>3373750</v>
      </c>
      <c r="M70" s="99"/>
      <c r="N70" s="6">
        <f t="shared" si="69"/>
        <v>3373750</v>
      </c>
      <c r="O70" s="6">
        <f t="shared" ref="O70:O133" si="70">N70-H70</f>
        <v>-150000</v>
      </c>
      <c r="P70" s="88">
        <f t="shared" ref="P70:P133" si="71">N70/H70*100-100</f>
        <v>-4.2568286626463276</v>
      </c>
    </row>
    <row r="71" spans="1:16" ht="20.100000000000001" customHeight="1" x14ac:dyDescent="0.2">
      <c r="A71" s="74">
        <v>3222135</v>
      </c>
      <c r="B71" s="34" t="s">
        <v>190</v>
      </c>
      <c r="C71" s="37">
        <v>287500</v>
      </c>
      <c r="D71" s="100">
        <v>0</v>
      </c>
      <c r="E71" s="3">
        <f t="shared" si="66"/>
        <v>287500</v>
      </c>
      <c r="F71" s="35">
        <v>225000</v>
      </c>
      <c r="G71" s="99">
        <v>0</v>
      </c>
      <c r="H71" s="6">
        <f t="shared" si="67"/>
        <v>225000</v>
      </c>
      <c r="I71" s="35">
        <v>95244.05</v>
      </c>
      <c r="J71" s="99">
        <v>0</v>
      </c>
      <c r="K71" s="6">
        <f t="shared" si="68"/>
        <v>95244.05</v>
      </c>
      <c r="L71" s="35">
        <v>225000</v>
      </c>
      <c r="M71" s="99"/>
      <c r="N71" s="6">
        <f t="shared" si="69"/>
        <v>225000</v>
      </c>
      <c r="O71" s="6">
        <f t="shared" si="70"/>
        <v>0</v>
      </c>
      <c r="P71" s="88">
        <f t="shared" si="71"/>
        <v>0</v>
      </c>
    </row>
    <row r="72" spans="1:16" ht="20.100000000000001" customHeight="1" x14ac:dyDescent="0.2">
      <c r="A72" s="74">
        <v>3222137</v>
      </c>
      <c r="B72" s="34" t="s">
        <v>54</v>
      </c>
      <c r="C72" s="37">
        <v>125000</v>
      </c>
      <c r="D72" s="100">
        <v>0</v>
      </c>
      <c r="E72" s="3">
        <f t="shared" si="66"/>
        <v>125000</v>
      </c>
      <c r="F72" s="35">
        <v>175000</v>
      </c>
      <c r="G72" s="99">
        <v>0</v>
      </c>
      <c r="H72" s="6">
        <f t="shared" si="67"/>
        <v>175000</v>
      </c>
      <c r="I72" s="35">
        <v>140625</v>
      </c>
      <c r="J72" s="99">
        <v>0</v>
      </c>
      <c r="K72" s="6">
        <f t="shared" si="68"/>
        <v>140625</v>
      </c>
      <c r="L72" s="35">
        <v>175000</v>
      </c>
      <c r="M72" s="99"/>
      <c r="N72" s="6">
        <f t="shared" si="69"/>
        <v>175000</v>
      </c>
      <c r="O72" s="6">
        <f t="shared" si="70"/>
        <v>0</v>
      </c>
      <c r="P72" s="88">
        <f t="shared" si="71"/>
        <v>0</v>
      </c>
    </row>
    <row r="73" spans="1:16" ht="20.100000000000001" customHeight="1" x14ac:dyDescent="0.2">
      <c r="A73" s="74">
        <v>3222138</v>
      </c>
      <c r="B73" s="34" t="s">
        <v>191</v>
      </c>
      <c r="C73" s="37">
        <v>292500</v>
      </c>
      <c r="D73" s="100">
        <v>0</v>
      </c>
      <c r="E73" s="3">
        <f t="shared" si="66"/>
        <v>292500</v>
      </c>
      <c r="F73" s="35">
        <v>292500</v>
      </c>
      <c r="G73" s="99">
        <v>0</v>
      </c>
      <c r="H73" s="6">
        <f t="shared" si="67"/>
        <v>292500</v>
      </c>
      <c r="I73" s="35">
        <v>178789.97</v>
      </c>
      <c r="J73" s="99">
        <v>0</v>
      </c>
      <c r="K73" s="6">
        <f t="shared" si="68"/>
        <v>178789.97</v>
      </c>
      <c r="L73" s="35">
        <v>293125</v>
      </c>
      <c r="M73" s="99"/>
      <c r="N73" s="6">
        <f t="shared" si="69"/>
        <v>293125</v>
      </c>
      <c r="O73" s="6">
        <f t="shared" si="70"/>
        <v>625</v>
      </c>
      <c r="P73" s="88">
        <f t="shared" si="71"/>
        <v>0.21367521367521647</v>
      </c>
    </row>
    <row r="74" spans="1:16" ht="20.100000000000001" customHeight="1" x14ac:dyDescent="0.2">
      <c r="A74" s="74">
        <v>3222139</v>
      </c>
      <c r="B74" s="34" t="s">
        <v>55</v>
      </c>
      <c r="C74" s="37">
        <v>765000</v>
      </c>
      <c r="D74" s="100">
        <v>0</v>
      </c>
      <c r="E74" s="3">
        <f t="shared" si="66"/>
        <v>765000</v>
      </c>
      <c r="F74" s="35">
        <v>382500</v>
      </c>
      <c r="G74" s="99">
        <v>0</v>
      </c>
      <c r="H74" s="6">
        <f t="shared" si="67"/>
        <v>382500</v>
      </c>
      <c r="I74" s="35">
        <v>528931.18000000005</v>
      </c>
      <c r="J74" s="99">
        <v>0</v>
      </c>
      <c r="K74" s="6">
        <f t="shared" si="68"/>
        <v>528931.18000000005</v>
      </c>
      <c r="L74" s="35">
        <v>382500</v>
      </c>
      <c r="M74" s="99"/>
      <c r="N74" s="6">
        <f t="shared" si="69"/>
        <v>382500</v>
      </c>
      <c r="O74" s="6">
        <f t="shared" si="70"/>
        <v>0</v>
      </c>
      <c r="P74" s="88">
        <f t="shared" si="71"/>
        <v>0</v>
      </c>
    </row>
    <row r="75" spans="1:16" ht="20.100000000000001" customHeight="1" x14ac:dyDescent="0.2">
      <c r="A75" s="74">
        <v>3222140</v>
      </c>
      <c r="B75" s="34" t="s">
        <v>259</v>
      </c>
      <c r="C75" s="37">
        <v>837500</v>
      </c>
      <c r="D75" s="100">
        <v>0</v>
      </c>
      <c r="E75" s="3">
        <f t="shared" si="66"/>
        <v>837500</v>
      </c>
      <c r="F75" s="35">
        <v>837500</v>
      </c>
      <c r="G75" s="99">
        <v>0</v>
      </c>
      <c r="H75" s="6">
        <f t="shared" si="67"/>
        <v>837500</v>
      </c>
      <c r="I75" s="35">
        <v>238718.76</v>
      </c>
      <c r="J75" s="99">
        <v>0</v>
      </c>
      <c r="K75" s="6">
        <f t="shared" si="68"/>
        <v>238718.76</v>
      </c>
      <c r="L75" s="35">
        <v>837500</v>
      </c>
      <c r="M75" s="99"/>
      <c r="N75" s="6">
        <f t="shared" si="69"/>
        <v>837500</v>
      </c>
      <c r="O75" s="6">
        <f t="shared" si="70"/>
        <v>0</v>
      </c>
      <c r="P75" s="88">
        <f t="shared" si="71"/>
        <v>0</v>
      </c>
    </row>
    <row r="76" spans="1:16" ht="20.100000000000001" customHeight="1" x14ac:dyDescent="0.2">
      <c r="A76" s="74">
        <v>3222141</v>
      </c>
      <c r="B76" s="34" t="s">
        <v>47</v>
      </c>
      <c r="C76" s="37">
        <v>250000</v>
      </c>
      <c r="D76" s="100">
        <v>0</v>
      </c>
      <c r="E76" s="3">
        <f t="shared" si="66"/>
        <v>250000</v>
      </c>
      <c r="F76" s="35">
        <v>250000</v>
      </c>
      <c r="G76" s="99">
        <v>0</v>
      </c>
      <c r="H76" s="6">
        <f t="shared" si="67"/>
        <v>250000</v>
      </c>
      <c r="I76" s="35">
        <v>252637.51</v>
      </c>
      <c r="J76" s="99">
        <v>0</v>
      </c>
      <c r="K76" s="6">
        <f t="shared" si="68"/>
        <v>252637.51</v>
      </c>
      <c r="L76" s="35">
        <v>576000</v>
      </c>
      <c r="M76" s="99"/>
      <c r="N76" s="6">
        <f t="shared" si="69"/>
        <v>576000</v>
      </c>
      <c r="O76" s="6">
        <f t="shared" si="70"/>
        <v>326000</v>
      </c>
      <c r="P76" s="88">
        <f t="shared" si="71"/>
        <v>130.39999999999998</v>
      </c>
    </row>
    <row r="77" spans="1:16" ht="20.100000000000001" customHeight="1" x14ac:dyDescent="0.2">
      <c r="A77" s="76">
        <v>32229</v>
      </c>
      <c r="B77" s="77" t="s">
        <v>56</v>
      </c>
      <c r="C77" s="78">
        <f>C78</f>
        <v>200000</v>
      </c>
      <c r="D77" s="101">
        <f>D78</f>
        <v>0</v>
      </c>
      <c r="E77" s="16">
        <f t="shared" ref="E77:E131" si="72">C77+D77</f>
        <v>200000</v>
      </c>
      <c r="F77" s="78">
        <f t="shared" ref="F77:N77" si="73">F78</f>
        <v>200000</v>
      </c>
      <c r="G77" s="101">
        <f t="shared" si="73"/>
        <v>0</v>
      </c>
      <c r="H77" s="16">
        <f t="shared" si="73"/>
        <v>200000</v>
      </c>
      <c r="I77" s="78">
        <f t="shared" si="73"/>
        <v>165138.03</v>
      </c>
      <c r="J77" s="101">
        <f t="shared" si="73"/>
        <v>0</v>
      </c>
      <c r="K77" s="16">
        <f t="shared" si="73"/>
        <v>165138.03</v>
      </c>
      <c r="L77" s="78">
        <f t="shared" si="73"/>
        <v>300000</v>
      </c>
      <c r="M77" s="101">
        <f t="shared" si="73"/>
        <v>0</v>
      </c>
      <c r="N77" s="16">
        <f t="shared" si="73"/>
        <v>300000</v>
      </c>
      <c r="O77" s="16">
        <f t="shared" si="70"/>
        <v>100000</v>
      </c>
      <c r="P77" s="89">
        <f t="shared" si="71"/>
        <v>50</v>
      </c>
    </row>
    <row r="78" spans="1:16" ht="20.100000000000001" customHeight="1" x14ac:dyDescent="0.2">
      <c r="A78" s="74">
        <v>3222921</v>
      </c>
      <c r="B78" s="34" t="s">
        <v>57</v>
      </c>
      <c r="C78" s="37">
        <v>200000</v>
      </c>
      <c r="D78" s="100"/>
      <c r="E78" s="3">
        <f>SUM(C78:D78)</f>
        <v>200000</v>
      </c>
      <c r="F78" s="35">
        <v>200000</v>
      </c>
      <c r="G78" s="99">
        <v>0</v>
      </c>
      <c r="H78" s="6">
        <f>SUM(F78:G78)</f>
        <v>200000</v>
      </c>
      <c r="I78" s="35">
        <v>165138.03</v>
      </c>
      <c r="J78" s="99">
        <v>0</v>
      </c>
      <c r="K78" s="6">
        <f>SUM(I78:J78)</f>
        <v>165138.03</v>
      </c>
      <c r="L78" s="35">
        <v>300000</v>
      </c>
      <c r="M78" s="99"/>
      <c r="N78" s="6">
        <f t="shared" si="69"/>
        <v>300000</v>
      </c>
      <c r="O78" s="6">
        <f t="shared" si="70"/>
        <v>100000</v>
      </c>
      <c r="P78" s="88">
        <f t="shared" si="71"/>
        <v>50</v>
      </c>
    </row>
    <row r="79" spans="1:16" ht="20.100000000000001" customHeight="1" x14ac:dyDescent="0.2">
      <c r="A79" s="71">
        <v>3223</v>
      </c>
      <c r="B79" s="72" t="s">
        <v>58</v>
      </c>
      <c r="C79" s="73">
        <f>SUM(C80:C83)</f>
        <v>1893700</v>
      </c>
      <c r="D79" s="98">
        <f>SUM(D80:D83)</f>
        <v>0</v>
      </c>
      <c r="E79" s="5">
        <f t="shared" si="72"/>
        <v>1893700</v>
      </c>
      <c r="F79" s="73">
        <f t="shared" ref="F79:N79" si="74">SUM(F80:F83)</f>
        <v>2017725</v>
      </c>
      <c r="G79" s="98">
        <f t="shared" si="74"/>
        <v>0</v>
      </c>
      <c r="H79" s="5">
        <f t="shared" ref="H79:K79" si="75">SUM(H80:H83)</f>
        <v>2017725</v>
      </c>
      <c r="I79" s="73">
        <f t="shared" si="75"/>
        <v>1421334.58</v>
      </c>
      <c r="J79" s="98">
        <f t="shared" si="75"/>
        <v>0</v>
      </c>
      <c r="K79" s="5">
        <f t="shared" si="75"/>
        <v>1421334.58</v>
      </c>
      <c r="L79" s="73">
        <f t="shared" si="74"/>
        <v>1897725</v>
      </c>
      <c r="M79" s="98">
        <f t="shared" si="74"/>
        <v>0</v>
      </c>
      <c r="N79" s="5">
        <f t="shared" si="74"/>
        <v>1897725</v>
      </c>
      <c r="O79" s="5">
        <f t="shared" si="70"/>
        <v>-120000</v>
      </c>
      <c r="P79" s="84">
        <f t="shared" si="71"/>
        <v>-5.9472921235549876</v>
      </c>
    </row>
    <row r="80" spans="1:16" ht="20.100000000000001" customHeight="1" x14ac:dyDescent="0.2">
      <c r="A80" s="74">
        <v>32231</v>
      </c>
      <c r="B80" s="34" t="s">
        <v>59</v>
      </c>
      <c r="C80" s="37">
        <v>748800</v>
      </c>
      <c r="D80" s="100"/>
      <c r="E80" s="3">
        <f t="shared" ref="E80:E83" si="76">SUM(C80:D80)</f>
        <v>748800</v>
      </c>
      <c r="F80" s="35">
        <v>870400</v>
      </c>
      <c r="G80" s="99">
        <v>0</v>
      </c>
      <c r="H80" s="6">
        <f t="shared" ref="H80:H83" si="77">SUM(F80:G80)</f>
        <v>870400</v>
      </c>
      <c r="I80" s="35">
        <v>798491.75</v>
      </c>
      <c r="J80" s="99">
        <v>0</v>
      </c>
      <c r="K80" s="6">
        <f t="shared" ref="K80:K83" si="78">SUM(I80:J80)</f>
        <v>798491.75</v>
      </c>
      <c r="L80" s="35">
        <v>750400</v>
      </c>
      <c r="M80" s="99"/>
      <c r="N80" s="6">
        <f t="shared" si="69"/>
        <v>750400</v>
      </c>
      <c r="O80" s="6">
        <f t="shared" si="70"/>
        <v>-120000</v>
      </c>
      <c r="P80" s="88">
        <f t="shared" si="71"/>
        <v>-13.786764705882348</v>
      </c>
    </row>
    <row r="81" spans="1:16" ht="20.100000000000001" customHeight="1" x14ac:dyDescent="0.2">
      <c r="A81" s="74">
        <v>32232</v>
      </c>
      <c r="B81" s="34" t="s">
        <v>60</v>
      </c>
      <c r="C81" s="35">
        <v>10000</v>
      </c>
      <c r="D81" s="99"/>
      <c r="E81" s="6">
        <f t="shared" si="76"/>
        <v>10000</v>
      </c>
      <c r="F81" s="35">
        <v>10000</v>
      </c>
      <c r="G81" s="99">
        <v>0</v>
      </c>
      <c r="H81" s="6">
        <f t="shared" si="77"/>
        <v>10000</v>
      </c>
      <c r="I81" s="35">
        <v>10579.77</v>
      </c>
      <c r="J81" s="99">
        <v>0</v>
      </c>
      <c r="K81" s="6">
        <f t="shared" si="78"/>
        <v>10579.77</v>
      </c>
      <c r="L81" s="35">
        <v>10000</v>
      </c>
      <c r="M81" s="99"/>
      <c r="N81" s="6">
        <f t="shared" si="69"/>
        <v>10000</v>
      </c>
      <c r="O81" s="6">
        <f t="shared" si="70"/>
        <v>0</v>
      </c>
      <c r="P81" s="88">
        <f t="shared" si="71"/>
        <v>0</v>
      </c>
    </row>
    <row r="82" spans="1:16" ht="20.100000000000001" customHeight="1" x14ac:dyDescent="0.2">
      <c r="A82" s="74">
        <v>32233</v>
      </c>
      <c r="B82" s="34" t="s">
        <v>61</v>
      </c>
      <c r="C82" s="37">
        <v>690300</v>
      </c>
      <c r="D82" s="100"/>
      <c r="E82" s="3">
        <f t="shared" si="76"/>
        <v>690300</v>
      </c>
      <c r="F82" s="35">
        <v>691775</v>
      </c>
      <c r="G82" s="99">
        <v>0</v>
      </c>
      <c r="H82" s="6">
        <f t="shared" si="77"/>
        <v>691775</v>
      </c>
      <c r="I82" s="35">
        <v>302242.76</v>
      </c>
      <c r="J82" s="99">
        <v>0</v>
      </c>
      <c r="K82" s="6">
        <f t="shared" si="78"/>
        <v>302242.76</v>
      </c>
      <c r="L82" s="35">
        <v>691775</v>
      </c>
      <c r="M82" s="99"/>
      <c r="N82" s="6">
        <f t="shared" si="69"/>
        <v>691775</v>
      </c>
      <c r="O82" s="6">
        <f t="shared" si="70"/>
        <v>0</v>
      </c>
      <c r="P82" s="88">
        <f t="shared" si="71"/>
        <v>0</v>
      </c>
    </row>
    <row r="83" spans="1:16" ht="20.100000000000001" customHeight="1" x14ac:dyDescent="0.2">
      <c r="A83" s="74">
        <v>32234</v>
      </c>
      <c r="B83" s="34" t="s">
        <v>62</v>
      </c>
      <c r="C83" s="37">
        <v>444600</v>
      </c>
      <c r="D83" s="100"/>
      <c r="E83" s="3">
        <f t="shared" si="76"/>
        <v>444600</v>
      </c>
      <c r="F83" s="35">
        <v>445550</v>
      </c>
      <c r="G83" s="99">
        <v>0</v>
      </c>
      <c r="H83" s="6">
        <f t="shared" si="77"/>
        <v>445550</v>
      </c>
      <c r="I83" s="35">
        <v>310020.3</v>
      </c>
      <c r="J83" s="99">
        <v>0</v>
      </c>
      <c r="K83" s="6">
        <f t="shared" si="78"/>
        <v>310020.3</v>
      </c>
      <c r="L83" s="35">
        <v>445550</v>
      </c>
      <c r="M83" s="99"/>
      <c r="N83" s="6">
        <f t="shared" si="69"/>
        <v>445550</v>
      </c>
      <c r="O83" s="6">
        <f t="shared" si="70"/>
        <v>0</v>
      </c>
      <c r="P83" s="88">
        <f t="shared" si="71"/>
        <v>0</v>
      </c>
    </row>
    <row r="84" spans="1:16" ht="20.100000000000001" customHeight="1" x14ac:dyDescent="0.2">
      <c r="A84" s="71">
        <v>3224</v>
      </c>
      <c r="B84" s="72" t="s">
        <v>192</v>
      </c>
      <c r="C84" s="73">
        <f>SUM(C85:C86)</f>
        <v>972100</v>
      </c>
      <c r="D84" s="98">
        <f>SUM(D85:D86)</f>
        <v>0</v>
      </c>
      <c r="E84" s="5">
        <f t="shared" si="72"/>
        <v>972100</v>
      </c>
      <c r="F84" s="73">
        <f t="shared" ref="F84:N84" si="79">SUM(F85:F86)</f>
        <v>979425</v>
      </c>
      <c r="G84" s="98">
        <f t="shared" si="79"/>
        <v>0</v>
      </c>
      <c r="H84" s="5">
        <f t="shared" ref="H84:K84" si="80">SUM(H85:H86)</f>
        <v>979425</v>
      </c>
      <c r="I84" s="73">
        <f t="shared" si="80"/>
        <v>662174.34</v>
      </c>
      <c r="J84" s="98">
        <f t="shared" si="80"/>
        <v>0</v>
      </c>
      <c r="K84" s="5">
        <f t="shared" si="80"/>
        <v>662174.34</v>
      </c>
      <c r="L84" s="73">
        <f t="shared" si="79"/>
        <v>979425</v>
      </c>
      <c r="M84" s="98">
        <f t="shared" si="79"/>
        <v>0</v>
      </c>
      <c r="N84" s="5">
        <f t="shared" si="79"/>
        <v>979425</v>
      </c>
      <c r="O84" s="5">
        <f t="shared" si="70"/>
        <v>0</v>
      </c>
      <c r="P84" s="84">
        <f t="shared" si="71"/>
        <v>0</v>
      </c>
    </row>
    <row r="85" spans="1:16" ht="20.100000000000001" customHeight="1" x14ac:dyDescent="0.2">
      <c r="A85" s="74">
        <v>32242</v>
      </c>
      <c r="B85" s="34" t="s">
        <v>193</v>
      </c>
      <c r="C85" s="37">
        <v>820000</v>
      </c>
      <c r="D85" s="100"/>
      <c r="E85" s="3">
        <f t="shared" ref="E85:E86" si="81">SUM(C85:D85)</f>
        <v>820000</v>
      </c>
      <c r="F85" s="35">
        <v>827000</v>
      </c>
      <c r="G85" s="99">
        <v>0</v>
      </c>
      <c r="H85" s="6">
        <f t="shared" ref="H85:H86" si="82">SUM(F85:G85)</f>
        <v>827000</v>
      </c>
      <c r="I85" s="35">
        <v>519737.67</v>
      </c>
      <c r="J85" s="99">
        <v>0</v>
      </c>
      <c r="K85" s="6">
        <f t="shared" ref="K85:K86" si="83">SUM(I85:J85)</f>
        <v>519737.67</v>
      </c>
      <c r="L85" s="35">
        <v>827000</v>
      </c>
      <c r="M85" s="99"/>
      <c r="N85" s="6">
        <f t="shared" si="69"/>
        <v>827000</v>
      </c>
      <c r="O85" s="6">
        <f t="shared" si="70"/>
        <v>0</v>
      </c>
      <c r="P85" s="88">
        <f t="shared" si="71"/>
        <v>0</v>
      </c>
    </row>
    <row r="86" spans="1:16" ht="20.100000000000001" customHeight="1" x14ac:dyDescent="0.2">
      <c r="A86" s="74">
        <v>32244</v>
      </c>
      <c r="B86" s="34" t="s">
        <v>194</v>
      </c>
      <c r="C86" s="37">
        <v>152100</v>
      </c>
      <c r="D86" s="100"/>
      <c r="E86" s="3">
        <f t="shared" si="81"/>
        <v>152100</v>
      </c>
      <c r="F86" s="35">
        <v>152425</v>
      </c>
      <c r="G86" s="99">
        <v>0</v>
      </c>
      <c r="H86" s="6">
        <f t="shared" si="82"/>
        <v>152425</v>
      </c>
      <c r="I86" s="35">
        <v>142436.67000000001</v>
      </c>
      <c r="J86" s="99">
        <v>0</v>
      </c>
      <c r="K86" s="6">
        <f t="shared" si="83"/>
        <v>142436.67000000001</v>
      </c>
      <c r="L86" s="35">
        <v>152425</v>
      </c>
      <c r="M86" s="99"/>
      <c r="N86" s="6">
        <f t="shared" si="69"/>
        <v>152425</v>
      </c>
      <c r="O86" s="6">
        <f t="shared" si="70"/>
        <v>0</v>
      </c>
      <c r="P86" s="88">
        <f t="shared" si="71"/>
        <v>0</v>
      </c>
    </row>
    <row r="87" spans="1:16" ht="20.100000000000001" customHeight="1" x14ac:dyDescent="0.2">
      <c r="A87" s="71">
        <v>3225</v>
      </c>
      <c r="B87" s="72" t="s">
        <v>63</v>
      </c>
      <c r="C87" s="73">
        <f>SUM(C88:C89)</f>
        <v>269100</v>
      </c>
      <c r="D87" s="98">
        <f>SUM(D88:D89)</f>
        <v>0</v>
      </c>
      <c r="E87" s="5">
        <f t="shared" si="72"/>
        <v>269100</v>
      </c>
      <c r="F87" s="73">
        <f t="shared" ref="F87:N87" si="84">SUM(F88:F89)</f>
        <v>246225</v>
      </c>
      <c r="G87" s="98">
        <f t="shared" si="84"/>
        <v>0</v>
      </c>
      <c r="H87" s="5">
        <f t="shared" ref="H87:K87" si="85">SUM(H88:H89)</f>
        <v>246225</v>
      </c>
      <c r="I87" s="73">
        <f t="shared" si="85"/>
        <v>45407.98</v>
      </c>
      <c r="J87" s="98">
        <f t="shared" si="85"/>
        <v>0</v>
      </c>
      <c r="K87" s="5">
        <f t="shared" si="85"/>
        <v>45407.98</v>
      </c>
      <c r="L87" s="73">
        <f t="shared" si="84"/>
        <v>222775</v>
      </c>
      <c r="M87" s="98">
        <f t="shared" si="84"/>
        <v>0</v>
      </c>
      <c r="N87" s="5">
        <f t="shared" si="84"/>
        <v>222775</v>
      </c>
      <c r="O87" s="5">
        <f t="shared" si="70"/>
        <v>-23450</v>
      </c>
      <c r="P87" s="84">
        <f t="shared" si="71"/>
        <v>-9.5238095238095184</v>
      </c>
    </row>
    <row r="88" spans="1:16" ht="20.100000000000001" customHeight="1" x14ac:dyDescent="0.2">
      <c r="A88" s="74">
        <v>32251</v>
      </c>
      <c r="B88" s="34" t="s">
        <v>64</v>
      </c>
      <c r="C88" s="37">
        <v>222300</v>
      </c>
      <c r="D88" s="100"/>
      <c r="E88" s="3">
        <f t="shared" ref="E88:E89" si="86">SUM(C88:D88)</f>
        <v>222300</v>
      </c>
      <c r="F88" s="35">
        <v>222775</v>
      </c>
      <c r="G88" s="99">
        <v>0</v>
      </c>
      <c r="H88" s="6">
        <f t="shared" ref="H88:H89" si="87">SUM(F88:G88)</f>
        <v>222775</v>
      </c>
      <c r="I88" s="35">
        <v>45407.98</v>
      </c>
      <c r="J88" s="99">
        <v>0</v>
      </c>
      <c r="K88" s="6">
        <f t="shared" ref="K88:K89" si="88">SUM(I88:J88)</f>
        <v>45407.98</v>
      </c>
      <c r="L88" s="35">
        <v>222775</v>
      </c>
      <c r="M88" s="99"/>
      <c r="N88" s="6">
        <f t="shared" si="69"/>
        <v>222775</v>
      </c>
      <c r="O88" s="6">
        <f t="shared" si="70"/>
        <v>0</v>
      </c>
      <c r="P88" s="88">
        <f t="shared" si="71"/>
        <v>0</v>
      </c>
    </row>
    <row r="89" spans="1:16" ht="20.100000000000001" customHeight="1" x14ac:dyDescent="0.2">
      <c r="A89" s="74">
        <v>32252</v>
      </c>
      <c r="B89" s="34" t="s">
        <v>65</v>
      </c>
      <c r="C89" s="37">
        <v>46800</v>
      </c>
      <c r="D89" s="100"/>
      <c r="E89" s="3">
        <f t="shared" si="86"/>
        <v>46800</v>
      </c>
      <c r="F89" s="35">
        <v>23450</v>
      </c>
      <c r="G89" s="99">
        <v>0</v>
      </c>
      <c r="H89" s="6">
        <f t="shared" si="87"/>
        <v>23450</v>
      </c>
      <c r="I89" s="35">
        <v>0</v>
      </c>
      <c r="J89" s="99">
        <v>0</v>
      </c>
      <c r="K89" s="6">
        <f t="shared" si="88"/>
        <v>0</v>
      </c>
      <c r="L89" s="35">
        <v>0</v>
      </c>
      <c r="M89" s="99"/>
      <c r="N89" s="6">
        <f t="shared" si="69"/>
        <v>0</v>
      </c>
      <c r="O89" s="6">
        <f t="shared" si="70"/>
        <v>-23450</v>
      </c>
      <c r="P89" s="88">
        <f t="shared" si="71"/>
        <v>-100</v>
      </c>
    </row>
    <row r="90" spans="1:16" ht="20.100000000000001" customHeight="1" x14ac:dyDescent="0.2">
      <c r="A90" s="71">
        <v>3227</v>
      </c>
      <c r="B90" s="72" t="s">
        <v>66</v>
      </c>
      <c r="C90" s="73">
        <f>C91</f>
        <v>175500</v>
      </c>
      <c r="D90" s="98">
        <f>D91</f>
        <v>0</v>
      </c>
      <c r="E90" s="5">
        <f t="shared" si="72"/>
        <v>175500</v>
      </c>
      <c r="F90" s="73">
        <f t="shared" ref="F90:N90" si="89">F91</f>
        <v>117250</v>
      </c>
      <c r="G90" s="98">
        <f t="shared" si="89"/>
        <v>0</v>
      </c>
      <c r="H90" s="5">
        <f t="shared" si="89"/>
        <v>117250</v>
      </c>
      <c r="I90" s="73">
        <f t="shared" si="89"/>
        <v>167169.85999999999</v>
      </c>
      <c r="J90" s="98">
        <f t="shared" si="89"/>
        <v>0</v>
      </c>
      <c r="K90" s="5">
        <f t="shared" si="89"/>
        <v>167169.85999999999</v>
      </c>
      <c r="L90" s="73">
        <f t="shared" si="89"/>
        <v>234500</v>
      </c>
      <c r="M90" s="98">
        <f t="shared" si="89"/>
        <v>0</v>
      </c>
      <c r="N90" s="5">
        <f t="shared" si="89"/>
        <v>234500</v>
      </c>
      <c r="O90" s="5">
        <f t="shared" si="70"/>
        <v>117250</v>
      </c>
      <c r="P90" s="84">
        <f t="shared" si="71"/>
        <v>100</v>
      </c>
    </row>
    <row r="91" spans="1:16" ht="20.100000000000001" customHeight="1" x14ac:dyDescent="0.2">
      <c r="A91" s="74">
        <v>32271</v>
      </c>
      <c r="B91" s="34" t="s">
        <v>66</v>
      </c>
      <c r="C91" s="37">
        <v>175500</v>
      </c>
      <c r="D91" s="100"/>
      <c r="E91" s="3">
        <f>SUM(C91:D91)</f>
        <v>175500</v>
      </c>
      <c r="F91" s="35">
        <v>117250</v>
      </c>
      <c r="G91" s="99">
        <v>0</v>
      </c>
      <c r="H91" s="6">
        <f>SUM(F91:G91)</f>
        <v>117250</v>
      </c>
      <c r="I91" s="35">
        <v>167169.85999999999</v>
      </c>
      <c r="J91" s="99">
        <v>0</v>
      </c>
      <c r="K91" s="6">
        <f>SUM(I91:J91)</f>
        <v>167169.85999999999</v>
      </c>
      <c r="L91" s="35">
        <v>234500</v>
      </c>
      <c r="M91" s="99"/>
      <c r="N91" s="6">
        <f t="shared" si="69"/>
        <v>234500</v>
      </c>
      <c r="O91" s="6">
        <f t="shared" si="70"/>
        <v>117250</v>
      </c>
      <c r="P91" s="88">
        <f t="shared" si="71"/>
        <v>100</v>
      </c>
    </row>
    <row r="92" spans="1:16" ht="20.100000000000001" customHeight="1" x14ac:dyDescent="0.2">
      <c r="A92" s="68">
        <v>323</v>
      </c>
      <c r="B92" s="69" t="s">
        <v>67</v>
      </c>
      <c r="C92" s="70">
        <f>C93+C97+C111+C113+C123+C129+C137+C149+C153</f>
        <v>11501090</v>
      </c>
      <c r="D92" s="97">
        <f>D93+D97+D111+D113+D123+D129+D137+D149+D153</f>
        <v>435833.8</v>
      </c>
      <c r="E92" s="9">
        <f t="shared" si="72"/>
        <v>11936923.800000001</v>
      </c>
      <c r="F92" s="70">
        <f t="shared" ref="F92:N92" si="90">F93+F97+F111+F113+F123+F129+F137+F149+F153</f>
        <v>12772265</v>
      </c>
      <c r="G92" s="97">
        <f t="shared" si="90"/>
        <v>113426</v>
      </c>
      <c r="H92" s="9">
        <f t="shared" ref="H92:K92" si="91">H93+H97+H111+H113+H123+H129+H137+H149+H153</f>
        <v>12885691</v>
      </c>
      <c r="I92" s="70">
        <f t="shared" si="91"/>
        <v>9456182.620000001</v>
      </c>
      <c r="J92" s="97">
        <f t="shared" si="91"/>
        <v>66520</v>
      </c>
      <c r="K92" s="9">
        <f t="shared" si="91"/>
        <v>9522702.620000001</v>
      </c>
      <c r="L92" s="70">
        <f t="shared" si="90"/>
        <v>12161420</v>
      </c>
      <c r="M92" s="97">
        <f t="shared" si="90"/>
        <v>1312082.29</v>
      </c>
      <c r="N92" s="9">
        <f t="shared" si="90"/>
        <v>13473502.290000001</v>
      </c>
      <c r="O92" s="9">
        <f t="shared" si="70"/>
        <v>587811.29000000097</v>
      </c>
      <c r="P92" s="83">
        <f t="shared" si="71"/>
        <v>4.5617366581272307</v>
      </c>
    </row>
    <row r="93" spans="1:16" ht="20.100000000000001" customHeight="1" x14ac:dyDescent="0.2">
      <c r="A93" s="71">
        <v>3231</v>
      </c>
      <c r="B93" s="72" t="s">
        <v>68</v>
      </c>
      <c r="C93" s="73">
        <f>SUM(C94:C96)</f>
        <v>1245310</v>
      </c>
      <c r="D93" s="98">
        <f>SUM(D94:D96)</f>
        <v>0</v>
      </c>
      <c r="E93" s="5">
        <f t="shared" si="72"/>
        <v>1245310</v>
      </c>
      <c r="F93" s="73">
        <f t="shared" ref="F93:N93" si="92">SUM(F94:F96)</f>
        <v>1247918</v>
      </c>
      <c r="G93" s="98">
        <f t="shared" si="92"/>
        <v>0</v>
      </c>
      <c r="H93" s="5">
        <f t="shared" ref="H93:K93" si="93">SUM(H94:H96)</f>
        <v>1247918</v>
      </c>
      <c r="I93" s="73">
        <f t="shared" si="93"/>
        <v>864001.5</v>
      </c>
      <c r="J93" s="98">
        <f t="shared" si="93"/>
        <v>0</v>
      </c>
      <c r="K93" s="5">
        <f t="shared" si="93"/>
        <v>864001.5</v>
      </c>
      <c r="L93" s="73">
        <f t="shared" si="92"/>
        <v>1152325</v>
      </c>
      <c r="M93" s="98">
        <f t="shared" si="92"/>
        <v>0</v>
      </c>
      <c r="N93" s="5">
        <f t="shared" si="92"/>
        <v>1152325</v>
      </c>
      <c r="O93" s="5">
        <f t="shared" si="70"/>
        <v>-95593</v>
      </c>
      <c r="P93" s="84">
        <f t="shared" si="71"/>
        <v>-7.6601988271665249</v>
      </c>
    </row>
    <row r="94" spans="1:16" ht="20.100000000000001" customHeight="1" x14ac:dyDescent="0.2">
      <c r="A94" s="74">
        <v>32311</v>
      </c>
      <c r="B94" s="34" t="s">
        <v>69</v>
      </c>
      <c r="C94" s="37">
        <v>760500</v>
      </c>
      <c r="D94" s="100"/>
      <c r="E94" s="3">
        <f t="shared" ref="E94:E96" si="94">SUM(C94:D94)</f>
        <v>760500</v>
      </c>
      <c r="F94" s="35">
        <v>762125</v>
      </c>
      <c r="G94" s="99">
        <v>0</v>
      </c>
      <c r="H94" s="6">
        <f t="shared" ref="H94:H96" si="95">SUM(F94:G94)</f>
        <v>762125</v>
      </c>
      <c r="I94" s="35">
        <v>591605.13</v>
      </c>
      <c r="J94" s="99">
        <v>0</v>
      </c>
      <c r="K94" s="6">
        <f t="shared" ref="K94:K96" si="96">SUM(I94:J94)</f>
        <v>591605.13</v>
      </c>
      <c r="L94" s="35">
        <v>668325</v>
      </c>
      <c r="M94" s="99"/>
      <c r="N94" s="6">
        <f>L94+M94</f>
        <v>668325</v>
      </c>
      <c r="O94" s="6">
        <f t="shared" si="70"/>
        <v>-93800</v>
      </c>
      <c r="P94" s="88">
        <f t="shared" si="71"/>
        <v>-12.307692307692307</v>
      </c>
    </row>
    <row r="95" spans="1:16" ht="20.100000000000001" customHeight="1" x14ac:dyDescent="0.2">
      <c r="A95" s="74">
        <v>32313</v>
      </c>
      <c r="B95" s="34" t="s">
        <v>195</v>
      </c>
      <c r="C95" s="37">
        <v>459810</v>
      </c>
      <c r="D95" s="100"/>
      <c r="E95" s="3">
        <f t="shared" si="94"/>
        <v>459810</v>
      </c>
      <c r="F95" s="35">
        <v>460793</v>
      </c>
      <c r="G95" s="99">
        <v>0</v>
      </c>
      <c r="H95" s="6">
        <f t="shared" si="95"/>
        <v>460793</v>
      </c>
      <c r="I95" s="35">
        <v>262075.21</v>
      </c>
      <c r="J95" s="99">
        <v>0</v>
      </c>
      <c r="K95" s="6">
        <f t="shared" si="96"/>
        <v>262075.21</v>
      </c>
      <c r="L95" s="35">
        <v>469000</v>
      </c>
      <c r="M95" s="99"/>
      <c r="N95" s="6">
        <f>L95+M95</f>
        <v>469000</v>
      </c>
      <c r="O95" s="6">
        <f t="shared" si="70"/>
        <v>8207</v>
      </c>
      <c r="P95" s="88">
        <f t="shared" si="71"/>
        <v>1.7810600421447305</v>
      </c>
    </row>
    <row r="96" spans="1:16" ht="20.100000000000001" customHeight="1" x14ac:dyDescent="0.2">
      <c r="A96" s="74">
        <v>32314</v>
      </c>
      <c r="B96" s="34" t="s">
        <v>70</v>
      </c>
      <c r="C96" s="35">
        <v>25000</v>
      </c>
      <c r="D96" s="99"/>
      <c r="E96" s="6">
        <f t="shared" si="94"/>
        <v>25000</v>
      </c>
      <c r="F96" s="35">
        <v>25000</v>
      </c>
      <c r="G96" s="99">
        <v>0</v>
      </c>
      <c r="H96" s="6">
        <f t="shared" si="95"/>
        <v>25000</v>
      </c>
      <c r="I96" s="35">
        <v>10321.16</v>
      </c>
      <c r="J96" s="99">
        <v>0</v>
      </c>
      <c r="K96" s="6">
        <f t="shared" si="96"/>
        <v>10321.16</v>
      </c>
      <c r="L96" s="35">
        <v>15000</v>
      </c>
      <c r="M96" s="99"/>
      <c r="N96" s="6">
        <f>L96+M96</f>
        <v>15000</v>
      </c>
      <c r="O96" s="6">
        <f t="shared" si="70"/>
        <v>-10000</v>
      </c>
      <c r="P96" s="88">
        <f t="shared" si="71"/>
        <v>-40</v>
      </c>
    </row>
    <row r="97" spans="1:16" ht="20.100000000000001" customHeight="1" x14ac:dyDescent="0.2">
      <c r="A97" s="71">
        <v>3232</v>
      </c>
      <c r="B97" s="72" t="s">
        <v>71</v>
      </c>
      <c r="C97" s="73">
        <f>C98+C102+C106+C109</f>
        <v>2050700</v>
      </c>
      <c r="D97" s="98">
        <f>D98+D102+D106+D109</f>
        <v>0</v>
      </c>
      <c r="E97" s="5">
        <f t="shared" si="72"/>
        <v>2050700</v>
      </c>
      <c r="F97" s="73">
        <f t="shared" ref="F97:N97" si="97">F98+F102+F106+F109</f>
        <v>2417688</v>
      </c>
      <c r="G97" s="98">
        <f t="shared" si="97"/>
        <v>0</v>
      </c>
      <c r="H97" s="5">
        <f t="shared" ref="H97:K97" si="98">H98+H102+H106+H109</f>
        <v>2417688</v>
      </c>
      <c r="I97" s="73">
        <f t="shared" si="98"/>
        <v>1610617.0499999998</v>
      </c>
      <c r="J97" s="98">
        <f t="shared" si="98"/>
        <v>0</v>
      </c>
      <c r="K97" s="5">
        <f t="shared" si="98"/>
        <v>1610617.0499999998</v>
      </c>
      <c r="L97" s="73">
        <f t="shared" si="97"/>
        <v>2068138</v>
      </c>
      <c r="M97" s="98">
        <f t="shared" si="97"/>
        <v>630000</v>
      </c>
      <c r="N97" s="5">
        <f t="shared" si="97"/>
        <v>2698138</v>
      </c>
      <c r="O97" s="5">
        <f t="shared" si="70"/>
        <v>280450</v>
      </c>
      <c r="P97" s="84">
        <f t="shared" si="71"/>
        <v>11.599925217811389</v>
      </c>
    </row>
    <row r="98" spans="1:16" ht="20.100000000000001" customHeight="1" x14ac:dyDescent="0.2">
      <c r="A98" s="76">
        <v>32321</v>
      </c>
      <c r="B98" s="77" t="s">
        <v>196</v>
      </c>
      <c r="C98" s="78">
        <f>SUM(C99:C101)</f>
        <v>117000</v>
      </c>
      <c r="D98" s="101">
        <f>SUM(D99:D101)</f>
        <v>0</v>
      </c>
      <c r="E98" s="16">
        <f t="shared" si="72"/>
        <v>117000</v>
      </c>
      <c r="F98" s="78">
        <f t="shared" ref="F98:N98" si="99">SUM(F99:F101)</f>
        <v>117250</v>
      </c>
      <c r="G98" s="101">
        <f t="shared" si="99"/>
        <v>0</v>
      </c>
      <c r="H98" s="16">
        <f t="shared" ref="H98:K98" si="100">SUM(H99:H101)</f>
        <v>117250</v>
      </c>
      <c r="I98" s="78">
        <f t="shared" si="100"/>
        <v>5674.9</v>
      </c>
      <c r="J98" s="101">
        <f t="shared" si="100"/>
        <v>0</v>
      </c>
      <c r="K98" s="16">
        <f t="shared" si="100"/>
        <v>5674.9</v>
      </c>
      <c r="L98" s="78">
        <f t="shared" si="99"/>
        <v>117250</v>
      </c>
      <c r="M98" s="101">
        <f t="shared" si="99"/>
        <v>0</v>
      </c>
      <c r="N98" s="16">
        <f t="shared" si="99"/>
        <v>117250</v>
      </c>
      <c r="O98" s="16">
        <f t="shared" si="70"/>
        <v>0</v>
      </c>
      <c r="P98" s="89">
        <f t="shared" si="71"/>
        <v>0</v>
      </c>
    </row>
    <row r="99" spans="1:16" ht="20.100000000000001" customHeight="1" x14ac:dyDescent="0.2">
      <c r="A99" s="74">
        <v>323210</v>
      </c>
      <c r="B99" s="34" t="s">
        <v>197</v>
      </c>
      <c r="C99" s="37">
        <v>117000</v>
      </c>
      <c r="D99" s="100"/>
      <c r="E99" s="3">
        <f t="shared" ref="E99:E101" si="101">SUM(C99:D99)</f>
        <v>117000</v>
      </c>
      <c r="F99" s="35">
        <v>117250</v>
      </c>
      <c r="G99" s="99">
        <v>0</v>
      </c>
      <c r="H99" s="6">
        <f t="shared" ref="H99:H101" si="102">SUM(F99:G99)</f>
        <v>117250</v>
      </c>
      <c r="I99" s="35">
        <v>5674.9</v>
      </c>
      <c r="J99" s="99">
        <v>0</v>
      </c>
      <c r="K99" s="6">
        <f t="shared" ref="K99:K101" si="103">SUM(I99:J99)</f>
        <v>5674.9</v>
      </c>
      <c r="L99" s="35">
        <v>117250</v>
      </c>
      <c r="M99" s="99"/>
      <c r="N99" s="6">
        <f>L99+M99</f>
        <v>117250</v>
      </c>
      <c r="O99" s="6">
        <f t="shared" si="70"/>
        <v>0</v>
      </c>
      <c r="P99" s="88">
        <f t="shared" si="71"/>
        <v>0</v>
      </c>
    </row>
    <row r="100" spans="1:16" ht="20.100000000000001" customHeight="1" x14ac:dyDescent="0.2">
      <c r="A100" s="74">
        <v>3232101</v>
      </c>
      <c r="B100" s="34" t="s">
        <v>198</v>
      </c>
      <c r="C100" s="37">
        <v>0</v>
      </c>
      <c r="D100" s="100"/>
      <c r="E100" s="3">
        <f t="shared" si="101"/>
        <v>0</v>
      </c>
      <c r="F100" s="35">
        <v>0</v>
      </c>
      <c r="G100" s="99">
        <v>0</v>
      </c>
      <c r="H100" s="6">
        <f t="shared" si="102"/>
        <v>0</v>
      </c>
      <c r="I100" s="35">
        <v>0</v>
      </c>
      <c r="J100" s="99">
        <v>0</v>
      </c>
      <c r="K100" s="6">
        <f t="shared" si="103"/>
        <v>0</v>
      </c>
      <c r="L100" s="35">
        <v>0</v>
      </c>
      <c r="M100" s="99"/>
      <c r="N100" s="6">
        <f>L100+M100</f>
        <v>0</v>
      </c>
      <c r="O100" s="6">
        <f t="shared" si="70"/>
        <v>0</v>
      </c>
      <c r="P100" s="88" t="e">
        <f t="shared" si="71"/>
        <v>#DIV/0!</v>
      </c>
    </row>
    <row r="101" spans="1:16" ht="20.100000000000001" customHeight="1" x14ac:dyDescent="0.2">
      <c r="A101" s="74">
        <v>323211</v>
      </c>
      <c r="B101" s="34" t="s">
        <v>199</v>
      </c>
      <c r="C101" s="37">
        <v>0</v>
      </c>
      <c r="D101" s="100"/>
      <c r="E101" s="3">
        <f t="shared" si="101"/>
        <v>0</v>
      </c>
      <c r="F101" s="35">
        <v>0</v>
      </c>
      <c r="G101" s="99">
        <v>0</v>
      </c>
      <c r="H101" s="6">
        <f t="shared" si="102"/>
        <v>0</v>
      </c>
      <c r="I101" s="35">
        <v>0</v>
      </c>
      <c r="J101" s="99">
        <v>0</v>
      </c>
      <c r="K101" s="6">
        <f t="shared" si="103"/>
        <v>0</v>
      </c>
      <c r="L101" s="35">
        <v>0</v>
      </c>
      <c r="M101" s="99"/>
      <c r="N101" s="6">
        <f>L101+M101</f>
        <v>0</v>
      </c>
      <c r="O101" s="6">
        <f t="shared" si="70"/>
        <v>0</v>
      </c>
      <c r="P101" s="88" t="e">
        <f t="shared" si="71"/>
        <v>#DIV/0!</v>
      </c>
    </row>
    <row r="102" spans="1:16" ht="20.100000000000001" customHeight="1" x14ac:dyDescent="0.2">
      <c r="A102" s="76">
        <v>32322</v>
      </c>
      <c r="B102" s="77" t="s">
        <v>200</v>
      </c>
      <c r="C102" s="78">
        <f>SUM(C103:C105)</f>
        <v>1617800</v>
      </c>
      <c r="D102" s="101">
        <f>SUM(D103:D105)</f>
        <v>0</v>
      </c>
      <c r="E102" s="16">
        <f t="shared" si="72"/>
        <v>1617800</v>
      </c>
      <c r="F102" s="78">
        <f t="shared" ref="F102:N102" si="104">SUM(F103:F105)</f>
        <v>1983863</v>
      </c>
      <c r="G102" s="101">
        <f t="shared" si="104"/>
        <v>0</v>
      </c>
      <c r="H102" s="16">
        <f t="shared" ref="H102:K102" si="105">SUM(H103:H105)</f>
        <v>1983863</v>
      </c>
      <c r="I102" s="78">
        <f t="shared" si="105"/>
        <v>1326674.0899999999</v>
      </c>
      <c r="J102" s="101">
        <f t="shared" si="105"/>
        <v>0</v>
      </c>
      <c r="K102" s="16">
        <f t="shared" si="105"/>
        <v>1326674.0899999999</v>
      </c>
      <c r="L102" s="78">
        <f t="shared" si="104"/>
        <v>1634313</v>
      </c>
      <c r="M102" s="101">
        <f t="shared" si="104"/>
        <v>630000</v>
      </c>
      <c r="N102" s="16">
        <f t="shared" si="104"/>
        <v>2264313</v>
      </c>
      <c r="O102" s="16">
        <f t="shared" si="70"/>
        <v>280450</v>
      </c>
      <c r="P102" s="89">
        <f t="shared" si="71"/>
        <v>14.136560841146789</v>
      </c>
    </row>
    <row r="103" spans="1:16" ht="20.100000000000001" customHeight="1" x14ac:dyDescent="0.2">
      <c r="A103" s="74">
        <v>323220</v>
      </c>
      <c r="B103" s="34" t="s">
        <v>201</v>
      </c>
      <c r="C103" s="37">
        <v>1467800</v>
      </c>
      <c r="D103" s="100">
        <v>0</v>
      </c>
      <c r="E103" s="3">
        <f t="shared" ref="E103:E105" si="106">SUM(C103:D103)</f>
        <v>1467800</v>
      </c>
      <c r="F103" s="35">
        <v>1833863</v>
      </c>
      <c r="G103" s="99">
        <v>0</v>
      </c>
      <c r="H103" s="6">
        <f t="shared" ref="H103:H105" si="107">SUM(F103:G103)</f>
        <v>1833863</v>
      </c>
      <c r="I103" s="35">
        <v>1199191.3999999999</v>
      </c>
      <c r="J103" s="99">
        <v>0</v>
      </c>
      <c r="K103" s="6">
        <f t="shared" ref="K103:K105" si="108">SUM(I103:J103)</f>
        <v>1199191.3999999999</v>
      </c>
      <c r="L103" s="35">
        <v>1484313</v>
      </c>
      <c r="M103" s="99">
        <v>630000</v>
      </c>
      <c r="N103" s="6">
        <f>L103+M103</f>
        <v>2114313</v>
      </c>
      <c r="O103" s="6">
        <f t="shared" si="70"/>
        <v>280450</v>
      </c>
      <c r="P103" s="88">
        <f t="shared" si="71"/>
        <v>15.292854482586748</v>
      </c>
    </row>
    <row r="104" spans="1:16" ht="20.100000000000001" customHeight="1" x14ac:dyDescent="0.2">
      <c r="A104" s="74">
        <v>323221</v>
      </c>
      <c r="B104" s="34" t="s">
        <v>254</v>
      </c>
      <c r="C104" s="37">
        <v>0</v>
      </c>
      <c r="D104" s="100">
        <v>0</v>
      </c>
      <c r="E104" s="3">
        <f t="shared" si="106"/>
        <v>0</v>
      </c>
      <c r="F104" s="35">
        <v>0</v>
      </c>
      <c r="G104" s="99">
        <v>0</v>
      </c>
      <c r="H104" s="6">
        <f t="shared" si="107"/>
        <v>0</v>
      </c>
      <c r="I104" s="35">
        <v>0</v>
      </c>
      <c r="J104" s="99">
        <v>0</v>
      </c>
      <c r="K104" s="6">
        <f t="shared" si="108"/>
        <v>0</v>
      </c>
      <c r="L104" s="35">
        <v>0</v>
      </c>
      <c r="M104" s="99"/>
      <c r="N104" s="6">
        <f>L104+M104</f>
        <v>0</v>
      </c>
      <c r="O104" s="6">
        <f t="shared" si="70"/>
        <v>0</v>
      </c>
      <c r="P104" s="88" t="e">
        <f t="shared" si="71"/>
        <v>#DIV/0!</v>
      </c>
    </row>
    <row r="105" spans="1:16" ht="20.100000000000001" customHeight="1" x14ac:dyDescent="0.2">
      <c r="A105" s="74">
        <v>323222</v>
      </c>
      <c r="B105" s="34" t="s">
        <v>202</v>
      </c>
      <c r="C105" s="37">
        <v>150000</v>
      </c>
      <c r="D105" s="100">
        <v>0</v>
      </c>
      <c r="E105" s="3">
        <f t="shared" si="106"/>
        <v>150000</v>
      </c>
      <c r="F105" s="35">
        <v>150000</v>
      </c>
      <c r="G105" s="99">
        <v>0</v>
      </c>
      <c r="H105" s="6">
        <f t="shared" si="107"/>
        <v>150000</v>
      </c>
      <c r="I105" s="35">
        <v>127482.69</v>
      </c>
      <c r="J105" s="99">
        <v>0</v>
      </c>
      <c r="K105" s="6">
        <f t="shared" si="108"/>
        <v>127482.69</v>
      </c>
      <c r="L105" s="35">
        <v>150000</v>
      </c>
      <c r="M105" s="99"/>
      <c r="N105" s="6">
        <f>L105+M105</f>
        <v>150000</v>
      </c>
      <c r="O105" s="6">
        <f t="shared" si="70"/>
        <v>0</v>
      </c>
      <c r="P105" s="88">
        <f t="shared" si="71"/>
        <v>0</v>
      </c>
    </row>
    <row r="106" spans="1:16" ht="20.100000000000001" customHeight="1" x14ac:dyDescent="0.2">
      <c r="A106" s="76">
        <v>32323</v>
      </c>
      <c r="B106" s="77" t="s">
        <v>203</v>
      </c>
      <c r="C106" s="78">
        <f>SUM(C107:C108)</f>
        <v>315900</v>
      </c>
      <c r="D106" s="101">
        <f>SUM(D107:D108)</f>
        <v>0</v>
      </c>
      <c r="E106" s="16">
        <f t="shared" si="72"/>
        <v>315900</v>
      </c>
      <c r="F106" s="78">
        <f t="shared" ref="F106:N106" si="109">SUM(F107:F108)</f>
        <v>316575</v>
      </c>
      <c r="G106" s="101">
        <f t="shared" si="109"/>
        <v>0</v>
      </c>
      <c r="H106" s="16">
        <f t="shared" ref="H106:K106" si="110">SUM(H107:H108)</f>
        <v>316575</v>
      </c>
      <c r="I106" s="78">
        <f t="shared" si="110"/>
        <v>278268.06</v>
      </c>
      <c r="J106" s="101">
        <f t="shared" si="110"/>
        <v>0</v>
      </c>
      <c r="K106" s="16">
        <f t="shared" si="110"/>
        <v>278268.06</v>
      </c>
      <c r="L106" s="78">
        <f t="shared" si="109"/>
        <v>316575</v>
      </c>
      <c r="M106" s="101">
        <f t="shared" si="109"/>
        <v>0</v>
      </c>
      <c r="N106" s="16">
        <f t="shared" si="109"/>
        <v>316575</v>
      </c>
      <c r="O106" s="16">
        <f t="shared" si="70"/>
        <v>0</v>
      </c>
      <c r="P106" s="89">
        <f t="shared" si="71"/>
        <v>0</v>
      </c>
    </row>
    <row r="107" spans="1:16" ht="20.100000000000001" customHeight="1" x14ac:dyDescent="0.2">
      <c r="A107" s="74">
        <v>323230</v>
      </c>
      <c r="B107" s="34" t="s">
        <v>204</v>
      </c>
      <c r="C107" s="37">
        <v>292500</v>
      </c>
      <c r="D107" s="100"/>
      <c r="E107" s="3">
        <f t="shared" ref="E107:E108" si="111">SUM(C107:D107)</f>
        <v>292500</v>
      </c>
      <c r="F107" s="35">
        <v>293125</v>
      </c>
      <c r="G107" s="99">
        <v>0</v>
      </c>
      <c r="H107" s="6">
        <f t="shared" ref="H107:H108" si="112">SUM(F107:G107)</f>
        <v>293125</v>
      </c>
      <c r="I107" s="35">
        <v>267253.01</v>
      </c>
      <c r="J107" s="99">
        <v>0</v>
      </c>
      <c r="K107" s="6">
        <f t="shared" ref="K107:K108" si="113">SUM(I107:J107)</f>
        <v>267253.01</v>
      </c>
      <c r="L107" s="35">
        <v>293125</v>
      </c>
      <c r="M107" s="99"/>
      <c r="N107" s="6">
        <f>L107+M107</f>
        <v>293125</v>
      </c>
      <c r="O107" s="6">
        <f t="shared" si="70"/>
        <v>0</v>
      </c>
      <c r="P107" s="88">
        <f t="shared" si="71"/>
        <v>0</v>
      </c>
    </row>
    <row r="108" spans="1:16" ht="20.100000000000001" customHeight="1" x14ac:dyDescent="0.2">
      <c r="A108" s="74">
        <v>323231</v>
      </c>
      <c r="B108" s="34" t="s">
        <v>205</v>
      </c>
      <c r="C108" s="37">
        <v>23400</v>
      </c>
      <c r="D108" s="100"/>
      <c r="E108" s="3">
        <f t="shared" si="111"/>
        <v>23400</v>
      </c>
      <c r="F108" s="35">
        <v>23450</v>
      </c>
      <c r="G108" s="99">
        <v>0</v>
      </c>
      <c r="H108" s="6">
        <f t="shared" si="112"/>
        <v>23450</v>
      </c>
      <c r="I108" s="35">
        <v>11015.05</v>
      </c>
      <c r="J108" s="99">
        <v>0</v>
      </c>
      <c r="K108" s="6">
        <f t="shared" si="113"/>
        <v>11015.05</v>
      </c>
      <c r="L108" s="35">
        <v>23450</v>
      </c>
      <c r="M108" s="99"/>
      <c r="N108" s="6">
        <f>L108+M108</f>
        <v>23450</v>
      </c>
      <c r="O108" s="6">
        <f t="shared" si="70"/>
        <v>0</v>
      </c>
      <c r="P108" s="88">
        <f t="shared" si="71"/>
        <v>0</v>
      </c>
    </row>
    <row r="109" spans="1:16" ht="20.100000000000001" customHeight="1" x14ac:dyDescent="0.2">
      <c r="A109" s="76">
        <v>32329</v>
      </c>
      <c r="B109" s="77" t="s">
        <v>149</v>
      </c>
      <c r="C109" s="78">
        <f>SUM(C110:C110)</f>
        <v>0</v>
      </c>
      <c r="D109" s="101">
        <f>SUM(D110:D110)</f>
        <v>0</v>
      </c>
      <c r="E109" s="16">
        <f t="shared" si="72"/>
        <v>0</v>
      </c>
      <c r="F109" s="78">
        <f t="shared" ref="F109:N109" si="114">SUM(F110:F110)</f>
        <v>0</v>
      </c>
      <c r="G109" s="101">
        <f t="shared" si="114"/>
        <v>0</v>
      </c>
      <c r="H109" s="16">
        <f t="shared" si="114"/>
        <v>0</v>
      </c>
      <c r="I109" s="78">
        <f t="shared" si="114"/>
        <v>0</v>
      </c>
      <c r="J109" s="101">
        <f t="shared" si="114"/>
        <v>0</v>
      </c>
      <c r="K109" s="16">
        <f t="shared" si="114"/>
        <v>0</v>
      </c>
      <c r="L109" s="78">
        <f t="shared" si="114"/>
        <v>0</v>
      </c>
      <c r="M109" s="101">
        <f t="shared" si="114"/>
        <v>0</v>
      </c>
      <c r="N109" s="16">
        <f t="shared" si="114"/>
        <v>0</v>
      </c>
      <c r="O109" s="16">
        <f t="shared" si="70"/>
        <v>0</v>
      </c>
      <c r="P109" s="89" t="e">
        <f t="shared" si="71"/>
        <v>#DIV/0!</v>
      </c>
    </row>
    <row r="110" spans="1:16" ht="20.100000000000001" customHeight="1" x14ac:dyDescent="0.2">
      <c r="A110" s="74">
        <v>323290</v>
      </c>
      <c r="B110" s="34" t="s">
        <v>206</v>
      </c>
      <c r="C110" s="37">
        <v>0</v>
      </c>
      <c r="D110" s="100"/>
      <c r="E110" s="3">
        <f>SUM(C110:D110)</f>
        <v>0</v>
      </c>
      <c r="F110" s="35">
        <v>0</v>
      </c>
      <c r="G110" s="99">
        <v>0</v>
      </c>
      <c r="H110" s="6">
        <f>SUM(F110:G110)</f>
        <v>0</v>
      </c>
      <c r="I110" s="35">
        <v>0</v>
      </c>
      <c r="J110" s="99">
        <v>0</v>
      </c>
      <c r="K110" s="6">
        <f>SUM(I110:J110)</f>
        <v>0</v>
      </c>
      <c r="L110" s="35">
        <v>0</v>
      </c>
      <c r="M110" s="99"/>
      <c r="N110" s="6">
        <f>L110+M110</f>
        <v>0</v>
      </c>
      <c r="O110" s="6">
        <f t="shared" si="70"/>
        <v>0</v>
      </c>
      <c r="P110" s="88" t="e">
        <f t="shared" si="71"/>
        <v>#DIV/0!</v>
      </c>
    </row>
    <row r="111" spans="1:16" ht="20.100000000000001" customHeight="1" x14ac:dyDescent="0.2">
      <c r="A111" s="71">
        <v>3233</v>
      </c>
      <c r="B111" s="72" t="s">
        <v>72</v>
      </c>
      <c r="C111" s="73">
        <f>SUM(C112:C112)</f>
        <v>146250</v>
      </c>
      <c r="D111" s="98">
        <f>SUM(D112:D112)</f>
        <v>12000</v>
      </c>
      <c r="E111" s="5">
        <f t="shared" si="72"/>
        <v>158250</v>
      </c>
      <c r="F111" s="73">
        <f t="shared" ref="F111:N111" si="115">SUM(F112:F112)</f>
        <v>269063</v>
      </c>
      <c r="G111" s="98">
        <f t="shared" si="115"/>
        <v>6600</v>
      </c>
      <c r="H111" s="5">
        <f t="shared" si="115"/>
        <v>275663</v>
      </c>
      <c r="I111" s="73">
        <f t="shared" si="115"/>
        <v>256986.33</v>
      </c>
      <c r="J111" s="98">
        <f t="shared" si="115"/>
        <v>0</v>
      </c>
      <c r="K111" s="5">
        <f t="shared" si="115"/>
        <v>256986.33</v>
      </c>
      <c r="L111" s="73">
        <f t="shared" si="115"/>
        <v>270000</v>
      </c>
      <c r="M111" s="98">
        <f t="shared" si="115"/>
        <v>8000</v>
      </c>
      <c r="N111" s="5">
        <f t="shared" si="115"/>
        <v>278000</v>
      </c>
      <c r="O111" s="5">
        <f t="shared" si="70"/>
        <v>2337</v>
      </c>
      <c r="P111" s="84">
        <f t="shared" si="71"/>
        <v>0.84777427511126291</v>
      </c>
    </row>
    <row r="112" spans="1:16" ht="20.100000000000001" customHeight="1" x14ac:dyDescent="0.2">
      <c r="A112" s="74">
        <v>32339</v>
      </c>
      <c r="B112" s="34" t="s">
        <v>125</v>
      </c>
      <c r="C112" s="37">
        <v>146250</v>
      </c>
      <c r="D112" s="100">
        <v>12000</v>
      </c>
      <c r="E112" s="3">
        <f>SUM(C112:D112)</f>
        <v>158250</v>
      </c>
      <c r="F112" s="35">
        <v>269063</v>
      </c>
      <c r="G112" s="99">
        <v>6600</v>
      </c>
      <c r="H112" s="6">
        <f>SUM(F112:G112)</f>
        <v>275663</v>
      </c>
      <c r="I112" s="35">
        <v>256986.33</v>
      </c>
      <c r="J112" s="99">
        <v>0</v>
      </c>
      <c r="K112" s="6">
        <f>SUM(I112:J112)</f>
        <v>256986.33</v>
      </c>
      <c r="L112" s="35">
        <v>270000</v>
      </c>
      <c r="M112" s="99">
        <v>8000</v>
      </c>
      <c r="N112" s="6">
        <f>L112+M112</f>
        <v>278000</v>
      </c>
      <c r="O112" s="6">
        <f t="shared" si="70"/>
        <v>2337</v>
      </c>
      <c r="P112" s="88">
        <f t="shared" si="71"/>
        <v>0.84777427511126291</v>
      </c>
    </row>
    <row r="113" spans="1:16" ht="20.100000000000001" customHeight="1" x14ac:dyDescent="0.2">
      <c r="A113" s="71">
        <v>3234</v>
      </c>
      <c r="B113" s="72" t="s">
        <v>73</v>
      </c>
      <c r="C113" s="73">
        <f>SUM(C114:C118)</f>
        <v>2073150</v>
      </c>
      <c r="D113" s="98">
        <f>SUM(D114:D118)</f>
        <v>0</v>
      </c>
      <c r="E113" s="5">
        <f t="shared" si="72"/>
        <v>2073150</v>
      </c>
      <c r="F113" s="73">
        <f t="shared" ref="F113:N113" si="116">SUM(F114:F118)</f>
        <v>2216407</v>
      </c>
      <c r="G113" s="98">
        <f t="shared" si="116"/>
        <v>0</v>
      </c>
      <c r="H113" s="5">
        <f t="shared" ref="H113:K113" si="117">SUM(H114:H118)</f>
        <v>2216407</v>
      </c>
      <c r="I113" s="73">
        <f t="shared" si="117"/>
        <v>1827816.23</v>
      </c>
      <c r="J113" s="98">
        <f t="shared" si="117"/>
        <v>0</v>
      </c>
      <c r="K113" s="5">
        <f t="shared" si="117"/>
        <v>1827816.23</v>
      </c>
      <c r="L113" s="73">
        <f t="shared" si="116"/>
        <v>2216125</v>
      </c>
      <c r="M113" s="98">
        <f t="shared" si="116"/>
        <v>0</v>
      </c>
      <c r="N113" s="5">
        <f t="shared" si="116"/>
        <v>2216125</v>
      </c>
      <c r="O113" s="5">
        <f t="shared" si="70"/>
        <v>-282</v>
      </c>
      <c r="P113" s="84">
        <f t="shared" si="71"/>
        <v>-1.2723294954398057E-2</v>
      </c>
    </row>
    <row r="114" spans="1:16" ht="20.100000000000001" customHeight="1" x14ac:dyDescent="0.2">
      <c r="A114" s="74">
        <v>32341</v>
      </c>
      <c r="B114" s="34" t="s">
        <v>74</v>
      </c>
      <c r="C114" s="35">
        <v>200000</v>
      </c>
      <c r="D114" s="99"/>
      <c r="E114" s="6">
        <f t="shared" ref="E114:E117" si="118">SUM(C114:D114)</f>
        <v>200000</v>
      </c>
      <c r="F114" s="35">
        <v>275000</v>
      </c>
      <c r="G114" s="99">
        <v>0</v>
      </c>
      <c r="H114" s="6">
        <f t="shared" ref="H114:H117" si="119">SUM(F114:G114)</f>
        <v>275000</v>
      </c>
      <c r="I114" s="35">
        <v>263748.55</v>
      </c>
      <c r="J114" s="99">
        <v>0</v>
      </c>
      <c r="K114" s="6">
        <f t="shared" ref="K114:K117" si="120">SUM(I114:J114)</f>
        <v>263748.55</v>
      </c>
      <c r="L114" s="35">
        <v>275000</v>
      </c>
      <c r="M114" s="99"/>
      <c r="N114" s="6">
        <f>L114+M114</f>
        <v>275000</v>
      </c>
      <c r="O114" s="6">
        <f t="shared" si="70"/>
        <v>0</v>
      </c>
      <c r="P114" s="88">
        <f t="shared" si="71"/>
        <v>0</v>
      </c>
    </row>
    <row r="115" spans="1:16" ht="20.100000000000001" customHeight="1" x14ac:dyDescent="0.2">
      <c r="A115" s="74">
        <v>32342</v>
      </c>
      <c r="B115" s="34" t="s">
        <v>75</v>
      </c>
      <c r="C115" s="35">
        <f>444600+80000</f>
        <v>524600</v>
      </c>
      <c r="D115" s="99"/>
      <c r="E115" s="6">
        <f t="shared" si="118"/>
        <v>524600</v>
      </c>
      <c r="F115" s="35">
        <v>584694</v>
      </c>
      <c r="G115" s="99">
        <v>0</v>
      </c>
      <c r="H115" s="6">
        <f t="shared" si="119"/>
        <v>584694</v>
      </c>
      <c r="I115" s="35">
        <v>523722.66</v>
      </c>
      <c r="J115" s="99">
        <v>0</v>
      </c>
      <c r="K115" s="6">
        <f t="shared" si="120"/>
        <v>523722.66</v>
      </c>
      <c r="L115" s="35">
        <v>590000</v>
      </c>
      <c r="M115" s="99"/>
      <c r="N115" s="6">
        <f>L115+M115</f>
        <v>590000</v>
      </c>
      <c r="O115" s="6">
        <f t="shared" si="70"/>
        <v>5306</v>
      </c>
      <c r="P115" s="88">
        <f t="shared" si="71"/>
        <v>0.9074832305445284</v>
      </c>
    </row>
    <row r="116" spans="1:16" ht="20.100000000000001" customHeight="1" x14ac:dyDescent="0.2">
      <c r="A116" s="74">
        <v>32344</v>
      </c>
      <c r="B116" s="34" t="s">
        <v>76</v>
      </c>
      <c r="C116" s="37">
        <v>17550</v>
      </c>
      <c r="D116" s="100"/>
      <c r="E116" s="3">
        <f t="shared" si="118"/>
        <v>17550</v>
      </c>
      <c r="F116" s="35">
        <v>25588</v>
      </c>
      <c r="G116" s="99">
        <v>0</v>
      </c>
      <c r="H116" s="6">
        <f t="shared" si="119"/>
        <v>25588</v>
      </c>
      <c r="I116" s="35">
        <v>20570.310000000001</v>
      </c>
      <c r="J116" s="99">
        <v>0</v>
      </c>
      <c r="K116" s="6">
        <f t="shared" si="120"/>
        <v>20570.310000000001</v>
      </c>
      <c r="L116" s="35">
        <v>20000</v>
      </c>
      <c r="M116" s="99"/>
      <c r="N116" s="6">
        <f>L116+M116</f>
        <v>20000</v>
      </c>
      <c r="O116" s="6">
        <f t="shared" si="70"/>
        <v>-5588</v>
      </c>
      <c r="P116" s="88">
        <f t="shared" si="71"/>
        <v>-21.838361732061912</v>
      </c>
    </row>
    <row r="117" spans="1:16" ht="20.100000000000001" customHeight="1" x14ac:dyDescent="0.2">
      <c r="A117" s="74">
        <v>32347</v>
      </c>
      <c r="B117" s="34" t="s">
        <v>77</v>
      </c>
      <c r="C117" s="35">
        <v>12500</v>
      </c>
      <c r="D117" s="99"/>
      <c r="E117" s="6">
        <f t="shared" si="118"/>
        <v>12500</v>
      </c>
      <c r="F117" s="35">
        <v>12500</v>
      </c>
      <c r="G117" s="99">
        <v>0</v>
      </c>
      <c r="H117" s="6">
        <f t="shared" si="119"/>
        <v>12500</v>
      </c>
      <c r="I117" s="35">
        <v>10932.32</v>
      </c>
      <c r="J117" s="99">
        <v>0</v>
      </c>
      <c r="K117" s="6">
        <f t="shared" si="120"/>
        <v>10932.32</v>
      </c>
      <c r="L117" s="35">
        <v>12500</v>
      </c>
      <c r="M117" s="99"/>
      <c r="N117" s="6">
        <f>L117+M117</f>
        <v>12500</v>
      </c>
      <c r="O117" s="6">
        <f t="shared" si="70"/>
        <v>0</v>
      </c>
      <c r="P117" s="88">
        <f t="shared" si="71"/>
        <v>0</v>
      </c>
    </row>
    <row r="118" spans="1:16" ht="20.100000000000001" customHeight="1" x14ac:dyDescent="0.2">
      <c r="A118" s="76">
        <v>32349</v>
      </c>
      <c r="B118" s="77" t="s">
        <v>207</v>
      </c>
      <c r="C118" s="78">
        <f>SUM(C119:C122)</f>
        <v>1318500</v>
      </c>
      <c r="D118" s="101">
        <f>SUM(D119:D122)</f>
        <v>0</v>
      </c>
      <c r="E118" s="16">
        <f t="shared" si="72"/>
        <v>1318500</v>
      </c>
      <c r="F118" s="78">
        <f t="shared" ref="F118:N118" si="121">SUM(F119:F122)</f>
        <v>1318625</v>
      </c>
      <c r="G118" s="101">
        <f t="shared" si="121"/>
        <v>0</v>
      </c>
      <c r="H118" s="16">
        <f t="shared" ref="H118:K118" si="122">SUM(H119:H122)</f>
        <v>1318625</v>
      </c>
      <c r="I118" s="78">
        <f t="shared" si="122"/>
        <v>1008842.39</v>
      </c>
      <c r="J118" s="101">
        <f t="shared" si="122"/>
        <v>0</v>
      </c>
      <c r="K118" s="16">
        <f t="shared" si="122"/>
        <v>1008842.39</v>
      </c>
      <c r="L118" s="78">
        <f t="shared" si="121"/>
        <v>1318625</v>
      </c>
      <c r="M118" s="101">
        <f t="shared" si="121"/>
        <v>0</v>
      </c>
      <c r="N118" s="16">
        <f t="shared" si="121"/>
        <v>1318625</v>
      </c>
      <c r="O118" s="16">
        <f t="shared" si="70"/>
        <v>0</v>
      </c>
      <c r="P118" s="89">
        <f t="shared" si="71"/>
        <v>0</v>
      </c>
    </row>
    <row r="119" spans="1:16" ht="20.100000000000001" customHeight="1" x14ac:dyDescent="0.2">
      <c r="A119" s="74">
        <v>323490</v>
      </c>
      <c r="B119" s="34" t="s">
        <v>208</v>
      </c>
      <c r="C119" s="35">
        <v>1250000</v>
      </c>
      <c r="D119" s="99"/>
      <c r="E119" s="6">
        <f t="shared" ref="E119:E122" si="123">SUM(C119:D119)</f>
        <v>1250000</v>
      </c>
      <c r="F119" s="35">
        <v>1250000</v>
      </c>
      <c r="G119" s="99">
        <v>0</v>
      </c>
      <c r="H119" s="6">
        <f t="shared" ref="H119:H122" si="124">SUM(F119:G119)</f>
        <v>1250000</v>
      </c>
      <c r="I119" s="35">
        <v>951331.53</v>
      </c>
      <c r="J119" s="99">
        <v>0</v>
      </c>
      <c r="K119" s="6">
        <f t="shared" ref="K119:K122" si="125">SUM(I119:J119)</f>
        <v>951331.53</v>
      </c>
      <c r="L119" s="35">
        <v>1250000</v>
      </c>
      <c r="M119" s="99"/>
      <c r="N119" s="6">
        <f>L119+M119</f>
        <v>1250000</v>
      </c>
      <c r="O119" s="6">
        <f t="shared" si="70"/>
        <v>0</v>
      </c>
      <c r="P119" s="88">
        <f t="shared" si="71"/>
        <v>0</v>
      </c>
    </row>
    <row r="120" spans="1:16" ht="20.100000000000001" customHeight="1" x14ac:dyDescent="0.2">
      <c r="A120" s="74">
        <v>323492</v>
      </c>
      <c r="B120" s="34" t="s">
        <v>209</v>
      </c>
      <c r="C120" s="37">
        <v>58500</v>
      </c>
      <c r="D120" s="100"/>
      <c r="E120" s="3">
        <f t="shared" si="123"/>
        <v>58500</v>
      </c>
      <c r="F120" s="35">
        <v>58625</v>
      </c>
      <c r="G120" s="99">
        <v>0</v>
      </c>
      <c r="H120" s="6">
        <f t="shared" si="124"/>
        <v>58625</v>
      </c>
      <c r="I120" s="35">
        <v>49072.45</v>
      </c>
      <c r="J120" s="99">
        <v>0</v>
      </c>
      <c r="K120" s="6">
        <f t="shared" si="125"/>
        <v>49072.45</v>
      </c>
      <c r="L120" s="35">
        <v>58625</v>
      </c>
      <c r="M120" s="99"/>
      <c r="N120" s="6">
        <f>L120+M120</f>
        <v>58625</v>
      </c>
      <c r="O120" s="6">
        <f t="shared" si="70"/>
        <v>0</v>
      </c>
      <c r="P120" s="88">
        <f t="shared" si="71"/>
        <v>0</v>
      </c>
    </row>
    <row r="121" spans="1:16" ht="20.100000000000001" customHeight="1" x14ac:dyDescent="0.2">
      <c r="A121" s="74">
        <v>323493</v>
      </c>
      <c r="B121" s="34" t="s">
        <v>210</v>
      </c>
      <c r="C121" s="35">
        <v>10000</v>
      </c>
      <c r="D121" s="99"/>
      <c r="E121" s="6">
        <f t="shared" si="123"/>
        <v>10000</v>
      </c>
      <c r="F121" s="35">
        <v>10000</v>
      </c>
      <c r="G121" s="99">
        <v>0</v>
      </c>
      <c r="H121" s="6">
        <f t="shared" si="124"/>
        <v>10000</v>
      </c>
      <c r="I121" s="35">
        <v>8438.41</v>
      </c>
      <c r="J121" s="99">
        <v>0</v>
      </c>
      <c r="K121" s="6">
        <f t="shared" si="125"/>
        <v>8438.41</v>
      </c>
      <c r="L121" s="35">
        <v>10000</v>
      </c>
      <c r="M121" s="99"/>
      <c r="N121" s="6">
        <f>L121+M121</f>
        <v>10000</v>
      </c>
      <c r="O121" s="6">
        <f t="shared" si="70"/>
        <v>0</v>
      </c>
      <c r="P121" s="88">
        <f t="shared" si="71"/>
        <v>0</v>
      </c>
    </row>
    <row r="122" spans="1:16" ht="20.100000000000001" customHeight="1" x14ac:dyDescent="0.2">
      <c r="A122" s="74">
        <v>323495</v>
      </c>
      <c r="B122" s="34" t="s">
        <v>211</v>
      </c>
      <c r="C122" s="35">
        <v>0</v>
      </c>
      <c r="D122" s="99"/>
      <c r="E122" s="6">
        <f t="shared" si="123"/>
        <v>0</v>
      </c>
      <c r="F122" s="35">
        <v>0</v>
      </c>
      <c r="G122" s="99">
        <v>0</v>
      </c>
      <c r="H122" s="6">
        <f t="shared" si="124"/>
        <v>0</v>
      </c>
      <c r="I122" s="35">
        <v>0</v>
      </c>
      <c r="J122" s="99">
        <v>0</v>
      </c>
      <c r="K122" s="6">
        <f t="shared" si="125"/>
        <v>0</v>
      </c>
      <c r="L122" s="35">
        <v>0</v>
      </c>
      <c r="M122" s="99"/>
      <c r="N122" s="6">
        <f>L122+M122</f>
        <v>0</v>
      </c>
      <c r="O122" s="6">
        <f t="shared" si="70"/>
        <v>0</v>
      </c>
      <c r="P122" s="88" t="e">
        <f t="shared" si="71"/>
        <v>#DIV/0!</v>
      </c>
    </row>
    <row r="123" spans="1:16" ht="20.100000000000001" customHeight="1" x14ac:dyDescent="0.2">
      <c r="A123" s="71">
        <v>3235</v>
      </c>
      <c r="B123" s="72" t="s">
        <v>110</v>
      </c>
      <c r="C123" s="73">
        <f>SUM(C124:C128)</f>
        <v>195500</v>
      </c>
      <c r="D123" s="98">
        <f>SUM(D124:D128)</f>
        <v>317174</v>
      </c>
      <c r="E123" s="5">
        <f t="shared" si="72"/>
        <v>512674</v>
      </c>
      <c r="F123" s="73">
        <f t="shared" ref="F123:N123" si="126">SUM(F124:F128)</f>
        <v>221875</v>
      </c>
      <c r="G123" s="98">
        <f t="shared" si="126"/>
        <v>0</v>
      </c>
      <c r="H123" s="5">
        <f t="shared" ref="H123:K123" si="127">SUM(H124:H128)</f>
        <v>221875</v>
      </c>
      <c r="I123" s="73">
        <f t="shared" si="127"/>
        <v>314204.15000000002</v>
      </c>
      <c r="J123" s="98">
        <f t="shared" si="127"/>
        <v>0</v>
      </c>
      <c r="K123" s="5">
        <f t="shared" si="127"/>
        <v>314204.15000000002</v>
      </c>
      <c r="L123" s="73">
        <f t="shared" si="126"/>
        <v>859150</v>
      </c>
      <c r="M123" s="98">
        <f t="shared" si="126"/>
        <v>314874.3</v>
      </c>
      <c r="N123" s="5">
        <f t="shared" si="126"/>
        <v>1174024.3</v>
      </c>
      <c r="O123" s="5">
        <f t="shared" si="70"/>
        <v>952149.3</v>
      </c>
      <c r="P123" s="84">
        <f t="shared" si="71"/>
        <v>429.13771267605637</v>
      </c>
    </row>
    <row r="124" spans="1:16" s="90" customFormat="1" ht="20.100000000000001" customHeight="1" x14ac:dyDescent="0.2">
      <c r="A124" s="75" t="s">
        <v>284</v>
      </c>
      <c r="B124" s="44" t="s">
        <v>285</v>
      </c>
      <c r="C124" s="35">
        <v>0</v>
      </c>
      <c r="D124" s="99">
        <v>317174</v>
      </c>
      <c r="E124" s="6">
        <f t="shared" ref="E124:E128" si="128">SUM(C124:D124)</f>
        <v>317174</v>
      </c>
      <c r="F124" s="35">
        <v>0</v>
      </c>
      <c r="G124" s="99">
        <v>0</v>
      </c>
      <c r="H124" s="6">
        <f t="shared" ref="H124:H128" si="129">SUM(F124:G124)</f>
        <v>0</v>
      </c>
      <c r="I124" s="35">
        <v>0</v>
      </c>
      <c r="J124" s="99">
        <v>0</v>
      </c>
      <c r="K124" s="6">
        <f t="shared" ref="K124:K128" si="130">SUM(I124:J124)</f>
        <v>0</v>
      </c>
      <c r="L124" s="35">
        <v>0</v>
      </c>
      <c r="M124" s="99">
        <f>117436.8+197437.5</f>
        <v>314874.3</v>
      </c>
      <c r="N124" s="6">
        <f>L124+M124</f>
        <v>314874.3</v>
      </c>
      <c r="O124" s="6">
        <f t="shared" si="70"/>
        <v>314874.3</v>
      </c>
      <c r="P124" s="88" t="e">
        <f t="shared" si="71"/>
        <v>#DIV/0!</v>
      </c>
    </row>
    <row r="125" spans="1:16" ht="20.100000000000001" customHeight="1" x14ac:dyDescent="0.2">
      <c r="A125" s="74">
        <v>32353</v>
      </c>
      <c r="B125" s="34" t="s">
        <v>212</v>
      </c>
      <c r="C125" s="37">
        <v>20000</v>
      </c>
      <c r="D125" s="100">
        <v>0</v>
      </c>
      <c r="E125" s="3">
        <f t="shared" si="128"/>
        <v>20000</v>
      </c>
      <c r="F125" s="35">
        <v>20000</v>
      </c>
      <c r="G125" s="99">
        <v>0</v>
      </c>
      <c r="H125" s="6">
        <f t="shared" si="129"/>
        <v>20000</v>
      </c>
      <c r="I125" s="35">
        <v>21394.79</v>
      </c>
      <c r="J125" s="99">
        <v>0</v>
      </c>
      <c r="K125" s="6">
        <f t="shared" si="130"/>
        <v>21394.79</v>
      </c>
      <c r="L125" s="35">
        <v>20000</v>
      </c>
      <c r="M125" s="99"/>
      <c r="N125" s="6">
        <f>L125+M125</f>
        <v>20000</v>
      </c>
      <c r="O125" s="6">
        <f t="shared" si="70"/>
        <v>0</v>
      </c>
      <c r="P125" s="88">
        <f t="shared" si="71"/>
        <v>0</v>
      </c>
    </row>
    <row r="126" spans="1:16" ht="20.100000000000001" customHeight="1" x14ac:dyDescent="0.2">
      <c r="A126" s="74">
        <v>32354</v>
      </c>
      <c r="B126" s="34" t="s">
        <v>127</v>
      </c>
      <c r="C126" s="37">
        <v>0</v>
      </c>
      <c r="D126" s="100">
        <v>0</v>
      </c>
      <c r="E126" s="3">
        <f t="shared" si="128"/>
        <v>0</v>
      </c>
      <c r="F126" s="35">
        <v>26000</v>
      </c>
      <c r="G126" s="99">
        <v>0</v>
      </c>
      <c r="H126" s="6">
        <f t="shared" si="129"/>
        <v>26000</v>
      </c>
      <c r="I126" s="35">
        <v>114600.5</v>
      </c>
      <c r="J126" s="99">
        <v>0</v>
      </c>
      <c r="K126" s="6">
        <f t="shared" si="130"/>
        <v>114600.5</v>
      </c>
      <c r="L126" s="35">
        <v>96350</v>
      </c>
      <c r="M126" s="99"/>
      <c r="N126" s="6">
        <f>L126+M126</f>
        <v>96350</v>
      </c>
      <c r="O126" s="6">
        <f t="shared" si="70"/>
        <v>70350</v>
      </c>
      <c r="P126" s="88">
        <f t="shared" si="71"/>
        <v>270.57692307692309</v>
      </c>
    </row>
    <row r="127" spans="1:16" ht="20.100000000000001" customHeight="1" x14ac:dyDescent="0.2">
      <c r="A127" s="74">
        <v>32355</v>
      </c>
      <c r="B127" s="34" t="s">
        <v>304</v>
      </c>
      <c r="C127" s="37">
        <v>0</v>
      </c>
      <c r="D127" s="100">
        <v>0</v>
      </c>
      <c r="E127" s="3">
        <f t="shared" si="128"/>
        <v>0</v>
      </c>
      <c r="F127" s="35">
        <v>0</v>
      </c>
      <c r="G127" s="99">
        <v>0</v>
      </c>
      <c r="H127" s="6">
        <f t="shared" si="129"/>
        <v>0</v>
      </c>
      <c r="I127" s="35">
        <v>0</v>
      </c>
      <c r="J127" s="99">
        <v>0</v>
      </c>
      <c r="K127" s="6">
        <f t="shared" si="130"/>
        <v>0</v>
      </c>
      <c r="L127" s="35">
        <v>562800</v>
      </c>
      <c r="M127" s="99">
        <v>0</v>
      </c>
      <c r="N127" s="6">
        <f>L127+M127</f>
        <v>562800</v>
      </c>
      <c r="O127" s="6">
        <f t="shared" si="70"/>
        <v>562800</v>
      </c>
      <c r="P127" s="88" t="e">
        <f t="shared" si="71"/>
        <v>#DIV/0!</v>
      </c>
    </row>
    <row r="128" spans="1:16" ht="20.100000000000001" customHeight="1" x14ac:dyDescent="0.2">
      <c r="A128" s="74">
        <v>32359</v>
      </c>
      <c r="B128" s="34" t="s">
        <v>147</v>
      </c>
      <c r="C128" s="37">
        <v>175500</v>
      </c>
      <c r="D128" s="100">
        <v>0</v>
      </c>
      <c r="E128" s="3">
        <f t="shared" si="128"/>
        <v>175500</v>
      </c>
      <c r="F128" s="35">
        <v>175875</v>
      </c>
      <c r="G128" s="99">
        <v>0</v>
      </c>
      <c r="H128" s="6">
        <f t="shared" si="129"/>
        <v>175875</v>
      </c>
      <c r="I128" s="35">
        <v>178208.86</v>
      </c>
      <c r="J128" s="99">
        <v>0</v>
      </c>
      <c r="K128" s="6">
        <f t="shared" si="130"/>
        <v>178208.86</v>
      </c>
      <c r="L128" s="35">
        <v>180000</v>
      </c>
      <c r="M128" s="99"/>
      <c r="N128" s="6">
        <f>L128+M128</f>
        <v>180000</v>
      </c>
      <c r="O128" s="6">
        <f t="shared" si="70"/>
        <v>4125</v>
      </c>
      <c r="P128" s="88">
        <f t="shared" si="71"/>
        <v>2.3454157782516063</v>
      </c>
    </row>
    <row r="129" spans="1:16" ht="20.100000000000001" customHeight="1" x14ac:dyDescent="0.2">
      <c r="A129" s="71">
        <v>3236</v>
      </c>
      <c r="B129" s="72" t="s">
        <v>78</v>
      </c>
      <c r="C129" s="73">
        <f>C130+C131+C135</f>
        <v>1687500</v>
      </c>
      <c r="D129" s="98">
        <f>D130+D131+D135</f>
        <v>0</v>
      </c>
      <c r="E129" s="5">
        <f t="shared" si="72"/>
        <v>1687500</v>
      </c>
      <c r="F129" s="73">
        <f t="shared" ref="F129:N129" si="131">F130+F131+F135</f>
        <v>1432500</v>
      </c>
      <c r="G129" s="98">
        <f t="shared" si="131"/>
        <v>0</v>
      </c>
      <c r="H129" s="5">
        <f t="shared" ref="H129:K129" si="132">H130+H131+H135</f>
        <v>1432500</v>
      </c>
      <c r="I129" s="73">
        <f t="shared" si="132"/>
        <v>866374.28999999992</v>
      </c>
      <c r="J129" s="98">
        <f t="shared" si="132"/>
        <v>0</v>
      </c>
      <c r="K129" s="5">
        <f t="shared" si="132"/>
        <v>866374.28999999992</v>
      </c>
      <c r="L129" s="73">
        <f t="shared" si="131"/>
        <v>887500</v>
      </c>
      <c r="M129" s="98">
        <f t="shared" si="131"/>
        <v>0</v>
      </c>
      <c r="N129" s="5">
        <f t="shared" si="131"/>
        <v>887500</v>
      </c>
      <c r="O129" s="5">
        <f t="shared" si="70"/>
        <v>-545000</v>
      </c>
      <c r="P129" s="84">
        <f t="shared" si="71"/>
        <v>-38.045375218150092</v>
      </c>
    </row>
    <row r="130" spans="1:16" ht="20.100000000000001" customHeight="1" x14ac:dyDescent="0.2">
      <c r="A130" s="76">
        <v>32361</v>
      </c>
      <c r="B130" s="77" t="s">
        <v>213</v>
      </c>
      <c r="C130" s="78">
        <v>25000</v>
      </c>
      <c r="D130" s="101"/>
      <c r="E130" s="16">
        <f>SUM(C130:D130)</f>
        <v>25000</v>
      </c>
      <c r="F130" s="78">
        <v>15000</v>
      </c>
      <c r="G130" s="101">
        <v>0</v>
      </c>
      <c r="H130" s="16">
        <f>SUM(F130:G130)</f>
        <v>15000</v>
      </c>
      <c r="I130" s="78">
        <v>9020</v>
      </c>
      <c r="J130" s="101">
        <v>0</v>
      </c>
      <c r="K130" s="16">
        <f>SUM(I130:J130)</f>
        <v>9020</v>
      </c>
      <c r="L130" s="78">
        <v>15000</v>
      </c>
      <c r="M130" s="101">
        <f>D130+G130</f>
        <v>0</v>
      </c>
      <c r="N130" s="16">
        <f>L130+M130</f>
        <v>15000</v>
      </c>
      <c r="O130" s="16">
        <f t="shared" si="70"/>
        <v>0</v>
      </c>
      <c r="P130" s="89">
        <f t="shared" si="71"/>
        <v>0</v>
      </c>
    </row>
    <row r="131" spans="1:16" ht="20.100000000000001" customHeight="1" x14ac:dyDescent="0.2">
      <c r="A131" s="76">
        <v>32363</v>
      </c>
      <c r="B131" s="77" t="s">
        <v>79</v>
      </c>
      <c r="C131" s="78">
        <f>SUM(C132:C134)</f>
        <v>1350000</v>
      </c>
      <c r="D131" s="101">
        <f>SUM(D132:D134)</f>
        <v>0</v>
      </c>
      <c r="E131" s="16">
        <f t="shared" si="72"/>
        <v>1350000</v>
      </c>
      <c r="F131" s="78">
        <f t="shared" ref="F131:N131" si="133">SUM(F132:F134)</f>
        <v>1105000</v>
      </c>
      <c r="G131" s="101">
        <f t="shared" si="133"/>
        <v>0</v>
      </c>
      <c r="H131" s="16">
        <f t="shared" ref="H131:K131" si="134">SUM(H132:H134)</f>
        <v>1105000</v>
      </c>
      <c r="I131" s="78">
        <f t="shared" si="134"/>
        <v>645754.28999999992</v>
      </c>
      <c r="J131" s="101">
        <f t="shared" si="134"/>
        <v>0</v>
      </c>
      <c r="K131" s="16">
        <f t="shared" si="134"/>
        <v>645754.28999999992</v>
      </c>
      <c r="L131" s="78">
        <f t="shared" si="133"/>
        <v>560000</v>
      </c>
      <c r="M131" s="101">
        <f t="shared" si="133"/>
        <v>0</v>
      </c>
      <c r="N131" s="16">
        <f t="shared" si="133"/>
        <v>560000</v>
      </c>
      <c r="O131" s="16">
        <f t="shared" si="70"/>
        <v>-545000</v>
      </c>
      <c r="P131" s="89">
        <f t="shared" si="71"/>
        <v>-49.321266968325794</v>
      </c>
    </row>
    <row r="132" spans="1:16" ht="20.100000000000001" customHeight="1" x14ac:dyDescent="0.2">
      <c r="A132" s="74">
        <v>323630</v>
      </c>
      <c r="B132" s="79" t="s">
        <v>80</v>
      </c>
      <c r="C132" s="36">
        <v>800000</v>
      </c>
      <c r="D132" s="102"/>
      <c r="E132" s="107">
        <f t="shared" ref="E132:E134" si="135">SUM(C132:D132)</f>
        <v>800000</v>
      </c>
      <c r="F132" s="35">
        <v>530000</v>
      </c>
      <c r="G132" s="99">
        <v>0</v>
      </c>
      <c r="H132" s="6">
        <f t="shared" ref="H132:H134" si="136">SUM(F132:G132)</f>
        <v>530000</v>
      </c>
      <c r="I132" s="35">
        <v>483423.86</v>
      </c>
      <c r="J132" s="99">
        <v>0</v>
      </c>
      <c r="K132" s="6">
        <f t="shared" ref="K132:K134" si="137">SUM(I132:J132)</f>
        <v>483423.86</v>
      </c>
      <c r="L132" s="35">
        <v>350000</v>
      </c>
      <c r="M132" s="99"/>
      <c r="N132" s="6">
        <f>L132+M132</f>
        <v>350000</v>
      </c>
      <c r="O132" s="6">
        <f t="shared" si="70"/>
        <v>-180000</v>
      </c>
      <c r="P132" s="88">
        <f t="shared" si="71"/>
        <v>-33.962264150943398</v>
      </c>
    </row>
    <row r="133" spans="1:16" ht="20.100000000000001" customHeight="1" x14ac:dyDescent="0.2">
      <c r="A133" s="74">
        <v>323631</v>
      </c>
      <c r="B133" s="34" t="s">
        <v>81</v>
      </c>
      <c r="C133" s="37">
        <v>150000</v>
      </c>
      <c r="D133" s="100"/>
      <c r="E133" s="3">
        <f t="shared" si="135"/>
        <v>150000</v>
      </c>
      <c r="F133" s="35">
        <v>175000</v>
      </c>
      <c r="G133" s="99">
        <v>0</v>
      </c>
      <c r="H133" s="6">
        <f t="shared" si="136"/>
        <v>175000</v>
      </c>
      <c r="I133" s="35">
        <v>160247.1</v>
      </c>
      <c r="J133" s="99">
        <v>0</v>
      </c>
      <c r="K133" s="6">
        <f t="shared" si="137"/>
        <v>160247.1</v>
      </c>
      <c r="L133" s="35">
        <v>170000</v>
      </c>
      <c r="M133" s="99"/>
      <c r="N133" s="6">
        <f>L133+M133</f>
        <v>170000</v>
      </c>
      <c r="O133" s="6">
        <f t="shared" si="70"/>
        <v>-5000</v>
      </c>
      <c r="P133" s="88">
        <f t="shared" si="71"/>
        <v>-2.8571428571428612</v>
      </c>
    </row>
    <row r="134" spans="1:16" ht="20.100000000000001" customHeight="1" x14ac:dyDescent="0.2">
      <c r="A134" s="74">
        <v>323632</v>
      </c>
      <c r="B134" s="34" t="s">
        <v>260</v>
      </c>
      <c r="C134" s="37">
        <v>400000</v>
      </c>
      <c r="D134" s="100"/>
      <c r="E134" s="3">
        <f t="shared" si="135"/>
        <v>400000</v>
      </c>
      <c r="F134" s="35">
        <v>400000</v>
      </c>
      <c r="G134" s="99">
        <v>0</v>
      </c>
      <c r="H134" s="6">
        <f t="shared" si="136"/>
        <v>400000</v>
      </c>
      <c r="I134" s="35">
        <v>2083.33</v>
      </c>
      <c r="J134" s="99">
        <v>0</v>
      </c>
      <c r="K134" s="6">
        <f t="shared" si="137"/>
        <v>2083.33</v>
      </c>
      <c r="L134" s="35">
        <v>40000</v>
      </c>
      <c r="M134" s="99"/>
      <c r="N134" s="6">
        <f>L134+M134</f>
        <v>40000</v>
      </c>
      <c r="O134" s="6">
        <f t="shared" ref="O134:O197" si="138">N134-H134</f>
        <v>-360000</v>
      </c>
      <c r="P134" s="88">
        <f t="shared" ref="P134:P197" si="139">N134/H134*100-100</f>
        <v>-90</v>
      </c>
    </row>
    <row r="135" spans="1:16" ht="20.100000000000001" customHeight="1" x14ac:dyDescent="0.2">
      <c r="A135" s="76">
        <v>32369</v>
      </c>
      <c r="B135" s="77" t="s">
        <v>214</v>
      </c>
      <c r="C135" s="78">
        <f>C136</f>
        <v>312500</v>
      </c>
      <c r="D135" s="101">
        <f>D136</f>
        <v>0</v>
      </c>
      <c r="E135" s="16">
        <f t="shared" ref="E135:E197" si="140">C135+D135</f>
        <v>312500</v>
      </c>
      <c r="F135" s="78">
        <f>F136</f>
        <v>312500</v>
      </c>
      <c r="G135" s="101">
        <f>G136</f>
        <v>0</v>
      </c>
      <c r="H135" s="16">
        <f t="shared" ref="H135:M135" si="141">H136</f>
        <v>312500</v>
      </c>
      <c r="I135" s="78">
        <f t="shared" si="141"/>
        <v>211600</v>
      </c>
      <c r="J135" s="101">
        <f t="shared" si="141"/>
        <v>0</v>
      </c>
      <c r="K135" s="16">
        <f t="shared" si="141"/>
        <v>211600</v>
      </c>
      <c r="L135" s="78">
        <f t="shared" si="141"/>
        <v>312500</v>
      </c>
      <c r="M135" s="101">
        <f t="shared" si="141"/>
        <v>0</v>
      </c>
      <c r="N135" s="16">
        <f>N136</f>
        <v>312500</v>
      </c>
      <c r="O135" s="16">
        <f t="shared" si="138"/>
        <v>0</v>
      </c>
      <c r="P135" s="89">
        <f t="shared" si="139"/>
        <v>0</v>
      </c>
    </row>
    <row r="136" spans="1:16" ht="20.100000000000001" customHeight="1" x14ac:dyDescent="0.2">
      <c r="A136" s="74">
        <v>323691</v>
      </c>
      <c r="B136" s="34" t="s">
        <v>82</v>
      </c>
      <c r="C136" s="37">
        <v>312500</v>
      </c>
      <c r="D136" s="100"/>
      <c r="E136" s="3">
        <f>SUM(C136:D136)</f>
        <v>312500</v>
      </c>
      <c r="F136" s="35">
        <v>312500</v>
      </c>
      <c r="G136" s="99">
        <v>0</v>
      </c>
      <c r="H136" s="6">
        <f>SUM(F136:G136)</f>
        <v>312500</v>
      </c>
      <c r="I136" s="35">
        <v>211600</v>
      </c>
      <c r="J136" s="99">
        <v>0</v>
      </c>
      <c r="K136" s="6">
        <f>SUM(I136:J136)</f>
        <v>211600</v>
      </c>
      <c r="L136" s="35">
        <v>312500</v>
      </c>
      <c r="M136" s="99"/>
      <c r="N136" s="6">
        <f>L136+M136</f>
        <v>312500</v>
      </c>
      <c r="O136" s="6">
        <f t="shared" si="138"/>
        <v>0</v>
      </c>
      <c r="P136" s="88">
        <f t="shared" si="139"/>
        <v>0</v>
      </c>
    </row>
    <row r="137" spans="1:16" ht="20.100000000000001" customHeight="1" x14ac:dyDescent="0.2">
      <c r="A137" s="71">
        <v>3237</v>
      </c>
      <c r="B137" s="72" t="s">
        <v>83</v>
      </c>
      <c r="C137" s="73">
        <f>SUM(C138:C142)</f>
        <v>803500</v>
      </c>
      <c r="D137" s="98">
        <f>SUM(D138:D142)</f>
        <v>106659.79999999999</v>
      </c>
      <c r="E137" s="5">
        <f t="shared" si="140"/>
        <v>910159.8</v>
      </c>
      <c r="F137" s="73">
        <f t="shared" ref="F137:N137" si="142">SUM(F138:F142)</f>
        <v>1041523</v>
      </c>
      <c r="G137" s="98">
        <f t="shared" si="142"/>
        <v>106826</v>
      </c>
      <c r="H137" s="5">
        <f t="shared" ref="H137:J137" si="143">SUM(H138:H142)</f>
        <v>1148349</v>
      </c>
      <c r="I137" s="73">
        <f t="shared" si="143"/>
        <v>796902.62</v>
      </c>
      <c r="J137" s="98">
        <f t="shared" si="143"/>
        <v>63920</v>
      </c>
      <c r="K137" s="5">
        <f>SUM(K138:K142)</f>
        <v>860822.62</v>
      </c>
      <c r="L137" s="73">
        <f t="shared" si="142"/>
        <v>821523</v>
      </c>
      <c r="M137" s="98">
        <f t="shared" si="142"/>
        <v>359207.99000000005</v>
      </c>
      <c r="N137" s="5">
        <f t="shared" si="142"/>
        <v>1180730.99</v>
      </c>
      <c r="O137" s="5">
        <f t="shared" si="138"/>
        <v>32381.989999999991</v>
      </c>
      <c r="P137" s="84">
        <f t="shared" si="139"/>
        <v>2.819873575019443</v>
      </c>
    </row>
    <row r="138" spans="1:16" ht="20.100000000000001" customHeight="1" x14ac:dyDescent="0.2">
      <c r="A138" s="74">
        <v>32371</v>
      </c>
      <c r="B138" s="34" t="s">
        <v>146</v>
      </c>
      <c r="C138" s="37">
        <v>0</v>
      </c>
      <c r="D138" s="100"/>
      <c r="E138" s="3">
        <f t="shared" ref="E138:E141" si="144">SUM(C138:D138)</f>
        <v>0</v>
      </c>
      <c r="F138" s="35">
        <v>0</v>
      </c>
      <c r="G138" s="99">
        <v>0</v>
      </c>
      <c r="H138" s="6">
        <f t="shared" ref="H138:H141" si="145">SUM(F138:G138)</f>
        <v>0</v>
      </c>
      <c r="I138" s="35">
        <v>0</v>
      </c>
      <c r="J138" s="99">
        <v>0</v>
      </c>
      <c r="K138" s="6">
        <f t="shared" ref="K138:K141" si="146">SUM(I138:J138)</f>
        <v>0</v>
      </c>
      <c r="L138" s="35">
        <v>0</v>
      </c>
      <c r="M138" s="99"/>
      <c r="N138" s="6">
        <f>L138+M138</f>
        <v>0</v>
      </c>
      <c r="O138" s="6">
        <f t="shared" si="138"/>
        <v>0</v>
      </c>
      <c r="P138" s="88" t="e">
        <f t="shared" si="139"/>
        <v>#DIV/0!</v>
      </c>
    </row>
    <row r="139" spans="1:16" ht="20.100000000000001" customHeight="1" x14ac:dyDescent="0.2">
      <c r="A139" s="74">
        <v>32372</v>
      </c>
      <c r="B139" s="34" t="s">
        <v>84</v>
      </c>
      <c r="C139" s="37">
        <v>350000</v>
      </c>
      <c r="D139" s="100"/>
      <c r="E139" s="3">
        <f t="shared" si="144"/>
        <v>350000</v>
      </c>
      <c r="F139" s="35">
        <v>430000</v>
      </c>
      <c r="G139" s="99">
        <v>0</v>
      </c>
      <c r="H139" s="6">
        <f t="shared" si="145"/>
        <v>430000</v>
      </c>
      <c r="I139" s="35">
        <v>389757.67</v>
      </c>
      <c r="J139" s="99">
        <v>0</v>
      </c>
      <c r="K139" s="6">
        <f t="shared" si="146"/>
        <v>389757.67</v>
      </c>
      <c r="L139" s="35">
        <v>400000</v>
      </c>
      <c r="M139" s="99"/>
      <c r="N139" s="6">
        <f>L139+M139</f>
        <v>400000</v>
      </c>
      <c r="O139" s="6">
        <f t="shared" si="138"/>
        <v>-30000</v>
      </c>
      <c r="P139" s="88">
        <f t="shared" si="139"/>
        <v>-6.9767441860465169</v>
      </c>
    </row>
    <row r="140" spans="1:16" ht="20.100000000000001" customHeight="1" x14ac:dyDescent="0.2">
      <c r="A140" s="74">
        <v>32373</v>
      </c>
      <c r="B140" s="34" t="s">
        <v>85</v>
      </c>
      <c r="C140" s="37">
        <v>150000</v>
      </c>
      <c r="D140" s="100"/>
      <c r="E140" s="3">
        <f t="shared" si="144"/>
        <v>150000</v>
      </c>
      <c r="F140" s="35">
        <v>150000</v>
      </c>
      <c r="G140" s="99">
        <v>0</v>
      </c>
      <c r="H140" s="6">
        <f t="shared" si="145"/>
        <v>150000</v>
      </c>
      <c r="I140" s="35">
        <v>132639.01</v>
      </c>
      <c r="J140" s="99">
        <v>0</v>
      </c>
      <c r="K140" s="6">
        <f t="shared" si="146"/>
        <v>132639.01</v>
      </c>
      <c r="L140" s="35">
        <v>150000</v>
      </c>
      <c r="M140" s="99"/>
      <c r="N140" s="6">
        <f>L140+M140</f>
        <v>150000</v>
      </c>
      <c r="O140" s="6">
        <f t="shared" si="138"/>
        <v>0</v>
      </c>
      <c r="P140" s="88">
        <f t="shared" si="139"/>
        <v>0</v>
      </c>
    </row>
    <row r="141" spans="1:16" ht="20.100000000000001" customHeight="1" x14ac:dyDescent="0.2">
      <c r="A141" s="74">
        <v>32377</v>
      </c>
      <c r="B141" s="34" t="s">
        <v>86</v>
      </c>
      <c r="C141" s="37">
        <v>60000</v>
      </c>
      <c r="D141" s="100"/>
      <c r="E141" s="3">
        <f t="shared" si="144"/>
        <v>60000</v>
      </c>
      <c r="F141" s="35">
        <v>60000</v>
      </c>
      <c r="G141" s="99">
        <v>0</v>
      </c>
      <c r="H141" s="6">
        <f t="shared" si="145"/>
        <v>60000</v>
      </c>
      <c r="I141" s="35">
        <v>10227.94</v>
      </c>
      <c r="J141" s="99">
        <v>0</v>
      </c>
      <c r="K141" s="6">
        <f t="shared" si="146"/>
        <v>10227.94</v>
      </c>
      <c r="L141" s="35">
        <v>15000</v>
      </c>
      <c r="M141" s="99"/>
      <c r="N141" s="6">
        <f>L141+M141</f>
        <v>15000</v>
      </c>
      <c r="O141" s="6">
        <f t="shared" si="138"/>
        <v>-45000</v>
      </c>
      <c r="P141" s="88">
        <f t="shared" si="139"/>
        <v>-75</v>
      </c>
    </row>
    <row r="142" spans="1:16" ht="20.100000000000001" customHeight="1" x14ac:dyDescent="0.2">
      <c r="A142" s="76">
        <v>32379</v>
      </c>
      <c r="B142" s="77" t="s">
        <v>215</v>
      </c>
      <c r="C142" s="78">
        <f>SUM(C143:C148)</f>
        <v>243500</v>
      </c>
      <c r="D142" s="101">
        <f>SUM(D143:D148)</f>
        <v>106659.79999999999</v>
      </c>
      <c r="E142" s="16">
        <f t="shared" si="140"/>
        <v>350159.8</v>
      </c>
      <c r="F142" s="78">
        <f t="shared" ref="F142:N142" si="147">SUM(F143:F148)</f>
        <v>401523</v>
      </c>
      <c r="G142" s="101">
        <f t="shared" si="147"/>
        <v>106826</v>
      </c>
      <c r="H142" s="16">
        <f t="shared" ref="H142:K142" si="148">SUM(H143:H148)</f>
        <v>508349</v>
      </c>
      <c r="I142" s="78">
        <f t="shared" si="148"/>
        <v>264278</v>
      </c>
      <c r="J142" s="101">
        <f t="shared" si="148"/>
        <v>63920</v>
      </c>
      <c r="K142" s="16">
        <f t="shared" si="148"/>
        <v>328198</v>
      </c>
      <c r="L142" s="78">
        <f t="shared" si="147"/>
        <v>256523</v>
      </c>
      <c r="M142" s="101">
        <f t="shared" si="147"/>
        <v>359207.99000000005</v>
      </c>
      <c r="N142" s="16">
        <f t="shared" si="147"/>
        <v>615730.99</v>
      </c>
      <c r="O142" s="16">
        <f t="shared" si="138"/>
        <v>107381.98999999999</v>
      </c>
      <c r="P142" s="89">
        <f t="shared" si="139"/>
        <v>21.123674876905426</v>
      </c>
    </row>
    <row r="143" spans="1:16" ht="20.100000000000001" customHeight="1" x14ac:dyDescent="0.2">
      <c r="A143" s="74">
        <v>323791</v>
      </c>
      <c r="B143" s="34" t="s">
        <v>216</v>
      </c>
      <c r="C143" s="37">
        <v>0</v>
      </c>
      <c r="D143" s="100">
        <v>0</v>
      </c>
      <c r="E143" s="3">
        <f t="shared" ref="E143:E148" si="149">SUM(C143:D143)</f>
        <v>0</v>
      </c>
      <c r="F143" s="35">
        <v>85000</v>
      </c>
      <c r="G143" s="99">
        <v>0</v>
      </c>
      <c r="H143" s="6">
        <f t="shared" ref="H143:H148" si="150">SUM(F143:G143)</f>
        <v>85000</v>
      </c>
      <c r="I143" s="35">
        <v>83593</v>
      </c>
      <c r="J143" s="99">
        <v>0</v>
      </c>
      <c r="K143" s="6">
        <f t="shared" ref="K143:K148" si="151">SUM(I143:J143)</f>
        <v>83593</v>
      </c>
      <c r="L143" s="35">
        <v>0</v>
      </c>
      <c r="M143" s="99">
        <v>145555.67000000001</v>
      </c>
      <c r="N143" s="6">
        <f t="shared" ref="N143:N148" si="152">L143+M143</f>
        <v>145555.67000000001</v>
      </c>
      <c r="O143" s="6">
        <f t="shared" si="138"/>
        <v>60555.670000000013</v>
      </c>
      <c r="P143" s="88">
        <f t="shared" si="139"/>
        <v>71.241964705882367</v>
      </c>
    </row>
    <row r="144" spans="1:16" ht="20.100000000000001" customHeight="1" x14ac:dyDescent="0.2">
      <c r="A144" s="74">
        <v>323792</v>
      </c>
      <c r="B144" s="34" t="s">
        <v>87</v>
      </c>
      <c r="C144" s="37">
        <v>0</v>
      </c>
      <c r="D144" s="100">
        <v>106659.81</v>
      </c>
      <c r="E144" s="3">
        <f t="shared" si="149"/>
        <v>106659.81</v>
      </c>
      <c r="F144" s="35">
        <v>0</v>
      </c>
      <c r="G144" s="99">
        <v>42026</v>
      </c>
      <c r="H144" s="6">
        <f t="shared" si="150"/>
        <v>42026</v>
      </c>
      <c r="I144" s="35">
        <v>0</v>
      </c>
      <c r="J144" s="99">
        <v>31520</v>
      </c>
      <c r="K144" s="6">
        <f t="shared" si="151"/>
        <v>31520</v>
      </c>
      <c r="L144" s="35">
        <v>0</v>
      </c>
      <c r="M144" s="99"/>
      <c r="N144" s="6">
        <f t="shared" si="152"/>
        <v>0</v>
      </c>
      <c r="O144" s="6">
        <f t="shared" si="138"/>
        <v>-42026</v>
      </c>
      <c r="P144" s="88">
        <f t="shared" si="139"/>
        <v>-100</v>
      </c>
    </row>
    <row r="145" spans="1:16" ht="20.100000000000001" customHeight="1" x14ac:dyDescent="0.2">
      <c r="A145" s="74">
        <v>323793</v>
      </c>
      <c r="B145" s="34" t="s">
        <v>88</v>
      </c>
      <c r="C145" s="37">
        <v>0</v>
      </c>
      <c r="D145" s="100">
        <v>-1.0000000009313226E-2</v>
      </c>
      <c r="E145" s="3">
        <f t="shared" si="149"/>
        <v>-1.0000000009313226E-2</v>
      </c>
      <c r="F145" s="35">
        <v>0</v>
      </c>
      <c r="G145" s="99">
        <v>64800</v>
      </c>
      <c r="H145" s="6">
        <f t="shared" si="150"/>
        <v>64800</v>
      </c>
      <c r="I145" s="35">
        <v>0</v>
      </c>
      <c r="J145" s="99">
        <v>32400</v>
      </c>
      <c r="K145" s="6">
        <f t="shared" si="151"/>
        <v>32400</v>
      </c>
      <c r="L145" s="35">
        <v>0</v>
      </c>
      <c r="M145" s="99">
        <v>129600</v>
      </c>
      <c r="N145" s="6">
        <f t="shared" si="152"/>
        <v>129600</v>
      </c>
      <c r="O145" s="6">
        <f t="shared" si="138"/>
        <v>64800</v>
      </c>
      <c r="P145" s="88">
        <f t="shared" si="139"/>
        <v>100</v>
      </c>
    </row>
    <row r="146" spans="1:16" ht="20.100000000000001" customHeight="1" x14ac:dyDescent="0.2">
      <c r="A146" s="74">
        <v>323795</v>
      </c>
      <c r="B146" s="34" t="s">
        <v>89</v>
      </c>
      <c r="C146" s="37">
        <v>35000</v>
      </c>
      <c r="D146" s="100">
        <v>0</v>
      </c>
      <c r="E146" s="3">
        <f t="shared" si="149"/>
        <v>35000</v>
      </c>
      <c r="F146" s="35">
        <v>35000</v>
      </c>
      <c r="G146" s="99">
        <v>0</v>
      </c>
      <c r="H146" s="6">
        <f t="shared" si="150"/>
        <v>35000</v>
      </c>
      <c r="I146" s="35">
        <v>0</v>
      </c>
      <c r="J146" s="99"/>
      <c r="K146" s="6">
        <f t="shared" si="151"/>
        <v>0</v>
      </c>
      <c r="L146" s="35">
        <v>35000</v>
      </c>
      <c r="M146" s="99">
        <v>84052.32</v>
      </c>
      <c r="N146" s="6">
        <f t="shared" si="152"/>
        <v>119052.32</v>
      </c>
      <c r="O146" s="6">
        <f t="shared" si="138"/>
        <v>84052.32</v>
      </c>
      <c r="P146" s="88">
        <f t="shared" si="139"/>
        <v>240.14948571428573</v>
      </c>
    </row>
    <row r="147" spans="1:16" ht="20.100000000000001" customHeight="1" x14ac:dyDescent="0.2">
      <c r="A147" s="74">
        <v>323796</v>
      </c>
      <c r="B147" s="34" t="s">
        <v>217</v>
      </c>
      <c r="C147" s="37">
        <v>58500</v>
      </c>
      <c r="D147" s="100">
        <v>0</v>
      </c>
      <c r="E147" s="3">
        <f t="shared" si="149"/>
        <v>58500</v>
      </c>
      <c r="F147" s="35">
        <v>71523</v>
      </c>
      <c r="G147" s="99">
        <v>0</v>
      </c>
      <c r="H147" s="6">
        <f t="shared" si="150"/>
        <v>71523</v>
      </c>
      <c r="I147" s="35">
        <v>0</v>
      </c>
      <c r="J147" s="99"/>
      <c r="K147" s="6">
        <f t="shared" si="151"/>
        <v>0</v>
      </c>
      <c r="L147" s="35">
        <v>71523</v>
      </c>
      <c r="M147" s="99"/>
      <c r="N147" s="6">
        <f t="shared" si="152"/>
        <v>71523</v>
      </c>
      <c r="O147" s="6">
        <f t="shared" si="138"/>
        <v>0</v>
      </c>
      <c r="P147" s="88">
        <f t="shared" si="139"/>
        <v>0</v>
      </c>
    </row>
    <row r="148" spans="1:16" ht="20.100000000000001" customHeight="1" x14ac:dyDescent="0.2">
      <c r="A148" s="74">
        <v>323799</v>
      </c>
      <c r="B148" s="34" t="s">
        <v>218</v>
      </c>
      <c r="C148" s="37">
        <v>150000</v>
      </c>
      <c r="D148" s="100">
        <v>0</v>
      </c>
      <c r="E148" s="3">
        <f t="shared" si="149"/>
        <v>150000</v>
      </c>
      <c r="F148" s="35">
        <v>210000</v>
      </c>
      <c r="G148" s="99">
        <v>0</v>
      </c>
      <c r="H148" s="6">
        <f t="shared" si="150"/>
        <v>210000</v>
      </c>
      <c r="I148" s="35">
        <v>180685</v>
      </c>
      <c r="J148" s="99"/>
      <c r="K148" s="6">
        <f t="shared" si="151"/>
        <v>180685</v>
      </c>
      <c r="L148" s="35">
        <v>150000</v>
      </c>
      <c r="M148" s="99"/>
      <c r="N148" s="6">
        <f t="shared" si="152"/>
        <v>150000</v>
      </c>
      <c r="O148" s="6">
        <f t="shared" si="138"/>
        <v>-60000</v>
      </c>
      <c r="P148" s="88">
        <f t="shared" si="139"/>
        <v>-28.571428571428569</v>
      </c>
    </row>
    <row r="149" spans="1:16" ht="20.100000000000001" customHeight="1" x14ac:dyDescent="0.2">
      <c r="A149" s="71">
        <v>3238</v>
      </c>
      <c r="B149" s="72" t="s">
        <v>90</v>
      </c>
      <c r="C149" s="73">
        <f>SUM(C150:C152)</f>
        <v>1511030</v>
      </c>
      <c r="D149" s="98">
        <f>SUM(D150:D152)</f>
        <v>0</v>
      </c>
      <c r="E149" s="5">
        <f t="shared" si="140"/>
        <v>1511030</v>
      </c>
      <c r="F149" s="73">
        <f t="shared" ref="F149:N149" si="153">SUM(F150:F152)</f>
        <v>1515840</v>
      </c>
      <c r="G149" s="98">
        <f t="shared" si="153"/>
        <v>0</v>
      </c>
      <c r="H149" s="5">
        <f t="shared" ref="H149:K149" si="154">SUM(H150:H152)</f>
        <v>1515840</v>
      </c>
      <c r="I149" s="73">
        <f t="shared" si="154"/>
        <v>1150676.8900000001</v>
      </c>
      <c r="J149" s="98">
        <f t="shared" si="154"/>
        <v>0</v>
      </c>
      <c r="K149" s="5">
        <f t="shared" si="154"/>
        <v>1150676.8900000001</v>
      </c>
      <c r="L149" s="73">
        <f t="shared" si="153"/>
        <v>1602208</v>
      </c>
      <c r="M149" s="98">
        <f t="shared" si="153"/>
        <v>0</v>
      </c>
      <c r="N149" s="5">
        <f t="shared" si="153"/>
        <v>1602208</v>
      </c>
      <c r="O149" s="5">
        <f t="shared" si="138"/>
        <v>86368</v>
      </c>
      <c r="P149" s="84">
        <f t="shared" si="139"/>
        <v>5.6976989655900212</v>
      </c>
    </row>
    <row r="150" spans="1:16" ht="20.100000000000001" customHeight="1" x14ac:dyDescent="0.2">
      <c r="A150" s="74">
        <v>32381</v>
      </c>
      <c r="B150" s="34" t="s">
        <v>219</v>
      </c>
      <c r="C150" s="37">
        <v>0</v>
      </c>
      <c r="D150" s="100"/>
      <c r="E150" s="3">
        <f t="shared" ref="E150:E152" si="155">SUM(C150:D150)</f>
        <v>0</v>
      </c>
      <c r="F150" s="35">
        <v>0</v>
      </c>
      <c r="G150" s="99">
        <v>0</v>
      </c>
      <c r="H150" s="6">
        <f t="shared" ref="H150:H152" si="156">SUM(F150:G150)</f>
        <v>0</v>
      </c>
      <c r="I150" s="35">
        <v>0</v>
      </c>
      <c r="J150" s="99"/>
      <c r="K150" s="6">
        <f t="shared" ref="K150:K152" si="157">SUM(I150:J150)</f>
        <v>0</v>
      </c>
      <c r="L150" s="35">
        <v>0</v>
      </c>
      <c r="M150" s="99"/>
      <c r="N150" s="6">
        <f>L150+M150</f>
        <v>0</v>
      </c>
      <c r="O150" s="6">
        <f t="shared" si="138"/>
        <v>0</v>
      </c>
      <c r="P150" s="88" t="e">
        <f t="shared" si="139"/>
        <v>#DIV/0!</v>
      </c>
    </row>
    <row r="151" spans="1:16" ht="20.100000000000001" customHeight="1" x14ac:dyDescent="0.2">
      <c r="A151" s="74">
        <v>32382</v>
      </c>
      <c r="B151" s="34" t="s">
        <v>91</v>
      </c>
      <c r="C151" s="37">
        <v>1101530</v>
      </c>
      <c r="D151" s="100"/>
      <c r="E151" s="3">
        <f t="shared" si="155"/>
        <v>1101530</v>
      </c>
      <c r="F151" s="35">
        <v>1105465</v>
      </c>
      <c r="G151" s="99">
        <v>0</v>
      </c>
      <c r="H151" s="6">
        <f t="shared" si="156"/>
        <v>1105465</v>
      </c>
      <c r="I151" s="35">
        <v>853910.11</v>
      </c>
      <c r="J151" s="99"/>
      <c r="K151" s="6">
        <f t="shared" si="157"/>
        <v>853910.11</v>
      </c>
      <c r="L151" s="35">
        <v>1191833</v>
      </c>
      <c r="M151" s="99"/>
      <c r="N151" s="6">
        <f>L151+M151</f>
        <v>1191833</v>
      </c>
      <c r="O151" s="6">
        <f t="shared" si="138"/>
        <v>86368</v>
      </c>
      <c r="P151" s="88">
        <f t="shared" si="139"/>
        <v>7.8128208491449129</v>
      </c>
    </row>
    <row r="152" spans="1:16" ht="20.100000000000001" customHeight="1" x14ac:dyDescent="0.2">
      <c r="A152" s="74">
        <v>32389</v>
      </c>
      <c r="B152" s="34" t="s">
        <v>92</v>
      </c>
      <c r="C152" s="37">
        <v>409500</v>
      </c>
      <c r="D152" s="100"/>
      <c r="E152" s="3">
        <f t="shared" si="155"/>
        <v>409500</v>
      </c>
      <c r="F152" s="35">
        <v>410375</v>
      </c>
      <c r="G152" s="99">
        <v>0</v>
      </c>
      <c r="H152" s="6">
        <f t="shared" si="156"/>
        <v>410375</v>
      </c>
      <c r="I152" s="35">
        <v>296766.78000000003</v>
      </c>
      <c r="J152" s="99"/>
      <c r="K152" s="6">
        <f t="shared" si="157"/>
        <v>296766.78000000003</v>
      </c>
      <c r="L152" s="35">
        <v>410375</v>
      </c>
      <c r="M152" s="99"/>
      <c r="N152" s="6">
        <f>L152+M152</f>
        <v>410375</v>
      </c>
      <c r="O152" s="6">
        <f t="shared" si="138"/>
        <v>0</v>
      </c>
      <c r="P152" s="88">
        <f t="shared" si="139"/>
        <v>0</v>
      </c>
    </row>
    <row r="153" spans="1:16" ht="20.100000000000001" customHeight="1" x14ac:dyDescent="0.2">
      <c r="A153" s="71">
        <v>3239</v>
      </c>
      <c r="B153" s="72" t="s">
        <v>93</v>
      </c>
      <c r="C153" s="73">
        <f>SUM(C154:C158)</f>
        <v>1788150</v>
      </c>
      <c r="D153" s="98">
        <f>SUM(D154:D158)</f>
        <v>0</v>
      </c>
      <c r="E153" s="5">
        <f t="shared" si="140"/>
        <v>1788150</v>
      </c>
      <c r="F153" s="73">
        <f t="shared" ref="F153:N153" si="158">SUM(F154:F158)</f>
        <v>2409451</v>
      </c>
      <c r="G153" s="98">
        <f t="shared" si="158"/>
        <v>0</v>
      </c>
      <c r="H153" s="5">
        <f t="shared" ref="H153:K153" si="159">SUM(H154:H158)</f>
        <v>2409451</v>
      </c>
      <c r="I153" s="73">
        <f t="shared" si="159"/>
        <v>1768603.56</v>
      </c>
      <c r="J153" s="98">
        <f t="shared" si="159"/>
        <v>2600</v>
      </c>
      <c r="K153" s="5">
        <f t="shared" si="159"/>
        <v>1771203.56</v>
      </c>
      <c r="L153" s="73">
        <f t="shared" si="158"/>
        <v>2284451</v>
      </c>
      <c r="M153" s="98">
        <f t="shared" si="158"/>
        <v>0</v>
      </c>
      <c r="N153" s="5">
        <f t="shared" si="158"/>
        <v>2284451</v>
      </c>
      <c r="O153" s="5">
        <f t="shared" si="138"/>
        <v>-125000</v>
      </c>
      <c r="P153" s="84">
        <f t="shared" si="139"/>
        <v>-5.1879038004923075</v>
      </c>
    </row>
    <row r="154" spans="1:16" ht="20.100000000000001" customHeight="1" x14ac:dyDescent="0.2">
      <c r="A154" s="75">
        <v>32391</v>
      </c>
      <c r="B154" s="44" t="s">
        <v>220</v>
      </c>
      <c r="C154" s="37">
        <v>228150</v>
      </c>
      <c r="D154" s="100">
        <v>0</v>
      </c>
      <c r="E154" s="3">
        <f t="shared" ref="E154:E158" si="160">SUM(C154:D154)</f>
        <v>228150</v>
      </c>
      <c r="F154" s="35">
        <v>228638</v>
      </c>
      <c r="G154" s="99">
        <v>0</v>
      </c>
      <c r="H154" s="6">
        <f t="shared" ref="H154:H158" si="161">SUM(F154:G154)</f>
        <v>228638</v>
      </c>
      <c r="I154" s="35">
        <v>140765.46</v>
      </c>
      <c r="J154" s="99"/>
      <c r="K154" s="6">
        <f t="shared" ref="K154:K158" si="162">SUM(I154:J154)</f>
        <v>140765.46</v>
      </c>
      <c r="L154" s="35">
        <v>228638</v>
      </c>
      <c r="M154" s="99"/>
      <c r="N154" s="6">
        <f>L154+M154</f>
        <v>228638</v>
      </c>
      <c r="O154" s="6">
        <f t="shared" si="138"/>
        <v>0</v>
      </c>
      <c r="P154" s="88">
        <f t="shared" si="139"/>
        <v>0</v>
      </c>
    </row>
    <row r="155" spans="1:16" ht="20.100000000000001" customHeight="1" x14ac:dyDescent="0.2">
      <c r="A155" s="74">
        <v>32394</v>
      </c>
      <c r="B155" s="34" t="s">
        <v>94</v>
      </c>
      <c r="C155" s="37">
        <v>40000</v>
      </c>
      <c r="D155" s="100">
        <v>0</v>
      </c>
      <c r="E155" s="3">
        <f t="shared" si="160"/>
        <v>40000</v>
      </c>
      <c r="F155" s="35">
        <v>40000</v>
      </c>
      <c r="G155" s="99">
        <v>0</v>
      </c>
      <c r="H155" s="6">
        <f t="shared" si="161"/>
        <v>40000</v>
      </c>
      <c r="I155" s="35">
        <v>29522.959999999999</v>
      </c>
      <c r="J155" s="99"/>
      <c r="K155" s="6">
        <f t="shared" si="162"/>
        <v>29522.959999999999</v>
      </c>
      <c r="L155" s="35">
        <v>35000</v>
      </c>
      <c r="M155" s="99"/>
      <c r="N155" s="6">
        <f>L155+M155</f>
        <v>35000</v>
      </c>
      <c r="O155" s="6">
        <f t="shared" si="138"/>
        <v>-5000</v>
      </c>
      <c r="P155" s="88">
        <f t="shared" si="139"/>
        <v>-12.5</v>
      </c>
    </row>
    <row r="156" spans="1:16" ht="20.100000000000001" customHeight="1" x14ac:dyDescent="0.2">
      <c r="A156" s="74">
        <v>32395</v>
      </c>
      <c r="B156" s="34" t="s">
        <v>95</v>
      </c>
      <c r="C156" s="37">
        <v>760500</v>
      </c>
      <c r="D156" s="100">
        <v>0</v>
      </c>
      <c r="E156" s="3">
        <f t="shared" si="160"/>
        <v>760500</v>
      </c>
      <c r="F156" s="35">
        <v>1260438</v>
      </c>
      <c r="G156" s="99">
        <v>0</v>
      </c>
      <c r="H156" s="6">
        <f t="shared" si="161"/>
        <v>1260438</v>
      </c>
      <c r="I156" s="35">
        <v>793684.28</v>
      </c>
      <c r="J156" s="99"/>
      <c r="K156" s="6">
        <f t="shared" si="162"/>
        <v>793684.28</v>
      </c>
      <c r="L156" s="35">
        <v>1260438</v>
      </c>
      <c r="M156" s="99"/>
      <c r="N156" s="6">
        <f>L156+M156</f>
        <v>1260438</v>
      </c>
      <c r="O156" s="6">
        <f t="shared" si="138"/>
        <v>0</v>
      </c>
      <c r="P156" s="88">
        <f t="shared" si="139"/>
        <v>0</v>
      </c>
    </row>
    <row r="157" spans="1:16" ht="20.100000000000001" customHeight="1" x14ac:dyDescent="0.2">
      <c r="A157" s="74">
        <v>32396</v>
      </c>
      <c r="B157" s="34" t="s">
        <v>96</v>
      </c>
      <c r="C157" s="37">
        <v>409500</v>
      </c>
      <c r="D157" s="100">
        <v>0</v>
      </c>
      <c r="E157" s="3">
        <f t="shared" si="160"/>
        <v>409500</v>
      </c>
      <c r="F157" s="35">
        <v>410375</v>
      </c>
      <c r="G157" s="99">
        <v>0</v>
      </c>
      <c r="H157" s="6">
        <f t="shared" si="161"/>
        <v>410375</v>
      </c>
      <c r="I157" s="35">
        <v>383948.57</v>
      </c>
      <c r="J157" s="99"/>
      <c r="K157" s="6">
        <f t="shared" si="162"/>
        <v>383948.57</v>
      </c>
      <c r="L157" s="35">
        <v>410375</v>
      </c>
      <c r="M157" s="99"/>
      <c r="N157" s="6">
        <f>L157+M157</f>
        <v>410375</v>
      </c>
      <c r="O157" s="6">
        <f t="shared" si="138"/>
        <v>0</v>
      </c>
      <c r="P157" s="88">
        <f t="shared" si="139"/>
        <v>0</v>
      </c>
    </row>
    <row r="158" spans="1:16" ht="20.100000000000001" customHeight="1" x14ac:dyDescent="0.2">
      <c r="A158" s="74">
        <v>32399</v>
      </c>
      <c r="B158" s="34" t="s">
        <v>221</v>
      </c>
      <c r="C158" s="35">
        <v>350000</v>
      </c>
      <c r="D158" s="99">
        <v>0</v>
      </c>
      <c r="E158" s="6">
        <f t="shared" si="160"/>
        <v>350000</v>
      </c>
      <c r="F158" s="35">
        <v>470000</v>
      </c>
      <c r="G158" s="99">
        <v>0</v>
      </c>
      <c r="H158" s="6">
        <f t="shared" si="161"/>
        <v>470000</v>
      </c>
      <c r="I158" s="35">
        <v>420682.29</v>
      </c>
      <c r="J158" s="99">
        <v>2600</v>
      </c>
      <c r="K158" s="6">
        <f t="shared" si="162"/>
        <v>423282.29</v>
      </c>
      <c r="L158" s="35">
        <v>350000</v>
      </c>
      <c r="M158" s="99"/>
      <c r="N158" s="6">
        <f>L158+M158</f>
        <v>350000</v>
      </c>
      <c r="O158" s="6">
        <f t="shared" si="138"/>
        <v>-120000</v>
      </c>
      <c r="P158" s="88">
        <f t="shared" si="139"/>
        <v>-25.531914893617028</v>
      </c>
    </row>
    <row r="159" spans="1:16" ht="20.100000000000001" customHeight="1" x14ac:dyDescent="0.2">
      <c r="A159" s="68">
        <v>324</v>
      </c>
      <c r="B159" s="69" t="s">
        <v>123</v>
      </c>
      <c r="C159" s="70">
        <f>C160</f>
        <v>130000</v>
      </c>
      <c r="D159" s="97">
        <f>D160</f>
        <v>0</v>
      </c>
      <c r="E159" s="9">
        <f t="shared" si="140"/>
        <v>130000</v>
      </c>
      <c r="F159" s="70">
        <f t="shared" ref="F159:N159" si="163">F160</f>
        <v>132500</v>
      </c>
      <c r="G159" s="97">
        <f t="shared" si="163"/>
        <v>0</v>
      </c>
      <c r="H159" s="9">
        <f t="shared" si="163"/>
        <v>132500</v>
      </c>
      <c r="I159" s="70">
        <f t="shared" si="163"/>
        <v>56756.08</v>
      </c>
      <c r="J159" s="97">
        <f t="shared" si="163"/>
        <v>0</v>
      </c>
      <c r="K159" s="9">
        <f t="shared" si="163"/>
        <v>56756.08</v>
      </c>
      <c r="L159" s="70">
        <f t="shared" si="163"/>
        <v>75000</v>
      </c>
      <c r="M159" s="97">
        <f t="shared" si="163"/>
        <v>0</v>
      </c>
      <c r="N159" s="9">
        <f t="shared" si="163"/>
        <v>75000</v>
      </c>
      <c r="O159" s="9">
        <f t="shared" si="138"/>
        <v>-57500</v>
      </c>
      <c r="P159" s="83">
        <f t="shared" si="139"/>
        <v>-43.39622641509434</v>
      </c>
    </row>
    <row r="160" spans="1:16" ht="20.100000000000001" customHeight="1" x14ac:dyDescent="0.2">
      <c r="A160" s="71">
        <v>3241</v>
      </c>
      <c r="B160" s="72" t="s">
        <v>123</v>
      </c>
      <c r="C160" s="73">
        <f>SUM(C161:C163)</f>
        <v>130000</v>
      </c>
      <c r="D160" s="98">
        <f>SUM(D161:D163)</f>
        <v>0</v>
      </c>
      <c r="E160" s="5">
        <f t="shared" si="140"/>
        <v>130000</v>
      </c>
      <c r="F160" s="73">
        <f t="shared" ref="F160:N160" si="164">SUM(F161:F163)</f>
        <v>132500</v>
      </c>
      <c r="G160" s="98">
        <f t="shared" si="164"/>
        <v>0</v>
      </c>
      <c r="H160" s="5">
        <f t="shared" ref="H160:K160" si="165">SUM(H161:H163)</f>
        <v>132500</v>
      </c>
      <c r="I160" s="73">
        <f t="shared" si="165"/>
        <v>56756.08</v>
      </c>
      <c r="J160" s="98">
        <f t="shared" si="165"/>
        <v>0</v>
      </c>
      <c r="K160" s="5">
        <f t="shared" si="165"/>
        <v>56756.08</v>
      </c>
      <c r="L160" s="73">
        <f t="shared" si="164"/>
        <v>75000</v>
      </c>
      <c r="M160" s="98">
        <f t="shared" si="164"/>
        <v>0</v>
      </c>
      <c r="N160" s="5">
        <f t="shared" si="164"/>
        <v>75000</v>
      </c>
      <c r="O160" s="5">
        <f t="shared" si="138"/>
        <v>-57500</v>
      </c>
      <c r="P160" s="84">
        <f t="shared" si="139"/>
        <v>-43.39622641509434</v>
      </c>
    </row>
    <row r="161" spans="1:16" ht="20.100000000000001" customHeight="1" x14ac:dyDescent="0.2">
      <c r="A161" s="74">
        <v>32411</v>
      </c>
      <c r="B161" s="34" t="s">
        <v>222</v>
      </c>
      <c r="C161" s="37">
        <v>0</v>
      </c>
      <c r="D161" s="100"/>
      <c r="E161" s="3">
        <f t="shared" ref="E161:E163" si="166">SUM(C161:D161)</f>
        <v>0</v>
      </c>
      <c r="F161" s="35">
        <v>2500</v>
      </c>
      <c r="G161" s="99">
        <v>0</v>
      </c>
      <c r="H161" s="6">
        <f t="shared" ref="H161:H163" si="167">SUM(F161:G161)</f>
        <v>2500</v>
      </c>
      <c r="I161" s="35">
        <v>2203.8200000000002</v>
      </c>
      <c r="J161" s="99"/>
      <c r="K161" s="6">
        <f t="shared" ref="K161:K163" si="168">SUM(I161:J161)</f>
        <v>2203.8200000000002</v>
      </c>
      <c r="L161" s="35">
        <v>0</v>
      </c>
      <c r="M161" s="99"/>
      <c r="N161" s="6">
        <f>L161+M161</f>
        <v>0</v>
      </c>
      <c r="O161" s="6">
        <f t="shared" si="138"/>
        <v>-2500</v>
      </c>
      <c r="P161" s="88">
        <f t="shared" si="139"/>
        <v>-100</v>
      </c>
    </row>
    <row r="162" spans="1:16" ht="20.100000000000001" customHeight="1" x14ac:dyDescent="0.2">
      <c r="A162" s="74">
        <v>32412</v>
      </c>
      <c r="B162" s="34" t="s">
        <v>223</v>
      </c>
      <c r="C162" s="37">
        <v>120000</v>
      </c>
      <c r="D162" s="100"/>
      <c r="E162" s="3">
        <f t="shared" si="166"/>
        <v>120000</v>
      </c>
      <c r="F162" s="35">
        <v>120000</v>
      </c>
      <c r="G162" s="99">
        <v>0</v>
      </c>
      <c r="H162" s="6">
        <f t="shared" si="167"/>
        <v>120000</v>
      </c>
      <c r="I162" s="35">
        <v>30582.05</v>
      </c>
      <c r="J162" s="99"/>
      <c r="K162" s="6">
        <f t="shared" si="168"/>
        <v>30582.05</v>
      </c>
      <c r="L162" s="35">
        <v>45000</v>
      </c>
      <c r="M162" s="99"/>
      <c r="N162" s="6">
        <f>L162+M162</f>
        <v>45000</v>
      </c>
      <c r="O162" s="6">
        <f t="shared" si="138"/>
        <v>-75000</v>
      </c>
      <c r="P162" s="88">
        <f t="shared" si="139"/>
        <v>-62.5</v>
      </c>
    </row>
    <row r="163" spans="1:16" ht="20.100000000000001" customHeight="1" x14ac:dyDescent="0.2">
      <c r="A163" s="74">
        <v>324121</v>
      </c>
      <c r="B163" s="34" t="s">
        <v>224</v>
      </c>
      <c r="C163" s="37">
        <v>10000</v>
      </c>
      <c r="D163" s="100"/>
      <c r="E163" s="3">
        <f t="shared" si="166"/>
        <v>10000</v>
      </c>
      <c r="F163" s="35">
        <v>10000</v>
      </c>
      <c r="G163" s="99">
        <v>0</v>
      </c>
      <c r="H163" s="6">
        <f t="shared" si="167"/>
        <v>10000</v>
      </c>
      <c r="I163" s="35">
        <v>23970.21</v>
      </c>
      <c r="J163" s="99"/>
      <c r="K163" s="6">
        <f t="shared" si="168"/>
        <v>23970.21</v>
      </c>
      <c r="L163" s="35">
        <v>30000</v>
      </c>
      <c r="M163" s="99"/>
      <c r="N163" s="6">
        <f>L163+M163</f>
        <v>30000</v>
      </c>
      <c r="O163" s="6">
        <f t="shared" si="138"/>
        <v>20000</v>
      </c>
      <c r="P163" s="88">
        <f t="shared" si="139"/>
        <v>200</v>
      </c>
    </row>
    <row r="164" spans="1:16" ht="20.100000000000001" customHeight="1" x14ac:dyDescent="0.2">
      <c r="A164" s="68">
        <v>329</v>
      </c>
      <c r="B164" s="69" t="s">
        <v>97</v>
      </c>
      <c r="C164" s="70">
        <f>C165+C168+C173+C175+C179+C185+C187</f>
        <v>1442500</v>
      </c>
      <c r="D164" s="97">
        <f>D165+D168+D173+D175+D179+D185+D187</f>
        <v>18545</v>
      </c>
      <c r="E164" s="9">
        <f t="shared" si="140"/>
        <v>1461045</v>
      </c>
      <c r="F164" s="70">
        <f t="shared" ref="F164:N164" si="169">F165+F168+F173+F175+F179+F185+F187</f>
        <v>1365668</v>
      </c>
      <c r="G164" s="97">
        <f t="shared" si="169"/>
        <v>20160</v>
      </c>
      <c r="H164" s="9">
        <f t="shared" ref="H164:K164" si="170">H165+H168+H173+H175+H179+H185+H187</f>
        <v>1385828</v>
      </c>
      <c r="I164" s="70">
        <f t="shared" si="170"/>
        <v>1044608.9000000001</v>
      </c>
      <c r="J164" s="97">
        <f t="shared" si="170"/>
        <v>22480</v>
      </c>
      <c r="K164" s="9">
        <f t="shared" si="170"/>
        <v>1067088.9000000001</v>
      </c>
      <c r="L164" s="70">
        <f t="shared" si="169"/>
        <v>1283000</v>
      </c>
      <c r="M164" s="97">
        <f t="shared" si="169"/>
        <v>20160</v>
      </c>
      <c r="N164" s="9">
        <f t="shared" si="169"/>
        <v>1303160</v>
      </c>
      <c r="O164" s="9">
        <f t="shared" si="138"/>
        <v>-82668</v>
      </c>
      <c r="P164" s="83">
        <f t="shared" si="139"/>
        <v>-5.9652424398987449</v>
      </c>
    </row>
    <row r="165" spans="1:16" ht="20.100000000000001" customHeight="1" x14ac:dyDescent="0.2">
      <c r="A165" s="71">
        <v>3291</v>
      </c>
      <c r="B165" s="72" t="s">
        <v>225</v>
      </c>
      <c r="C165" s="73">
        <f>SUM(C166:C167)</f>
        <v>70000</v>
      </c>
      <c r="D165" s="98">
        <f>SUM(D166:D167)</f>
        <v>0</v>
      </c>
      <c r="E165" s="5">
        <f t="shared" si="140"/>
        <v>70000</v>
      </c>
      <c r="F165" s="73">
        <f t="shared" ref="F165:N165" si="171">SUM(F166:F167)</f>
        <v>55000</v>
      </c>
      <c r="G165" s="98">
        <f t="shared" si="171"/>
        <v>0</v>
      </c>
      <c r="H165" s="5">
        <f t="shared" ref="H165:K165" si="172">SUM(H166:H167)</f>
        <v>55000</v>
      </c>
      <c r="I165" s="73">
        <f t="shared" si="172"/>
        <v>51660.54</v>
      </c>
      <c r="J165" s="98">
        <f t="shared" si="172"/>
        <v>0</v>
      </c>
      <c r="K165" s="5">
        <f t="shared" si="172"/>
        <v>51660.54</v>
      </c>
      <c r="L165" s="73">
        <f t="shared" si="171"/>
        <v>55000</v>
      </c>
      <c r="M165" s="98">
        <f t="shared" si="171"/>
        <v>0</v>
      </c>
      <c r="N165" s="5">
        <f t="shared" si="171"/>
        <v>55000</v>
      </c>
      <c r="O165" s="5">
        <f t="shared" si="138"/>
        <v>0</v>
      </c>
      <c r="P165" s="84">
        <f t="shared" si="139"/>
        <v>0</v>
      </c>
    </row>
    <row r="166" spans="1:16" ht="20.100000000000001" customHeight="1" x14ac:dyDescent="0.2">
      <c r="A166" s="74">
        <v>32911</v>
      </c>
      <c r="B166" s="34" t="s">
        <v>226</v>
      </c>
      <c r="C166" s="37">
        <v>70000</v>
      </c>
      <c r="D166" s="100"/>
      <c r="E166" s="3">
        <f t="shared" ref="E166:E167" si="173">SUM(C166:D166)</f>
        <v>70000</v>
      </c>
      <c r="F166" s="35">
        <v>55000</v>
      </c>
      <c r="G166" s="99">
        <v>0</v>
      </c>
      <c r="H166" s="6">
        <f t="shared" ref="H166:H167" si="174">SUM(F166:G166)</f>
        <v>55000</v>
      </c>
      <c r="I166" s="35">
        <v>51660.54</v>
      </c>
      <c r="J166" s="99"/>
      <c r="K166" s="6">
        <f t="shared" ref="K166:K167" si="175">SUM(I166:J166)</f>
        <v>51660.54</v>
      </c>
      <c r="L166" s="35">
        <v>55000</v>
      </c>
      <c r="M166" s="99"/>
      <c r="N166" s="6">
        <f>L166+M166</f>
        <v>55000</v>
      </c>
      <c r="O166" s="6">
        <f t="shared" si="138"/>
        <v>0</v>
      </c>
      <c r="P166" s="88">
        <f t="shared" si="139"/>
        <v>0</v>
      </c>
    </row>
    <row r="167" spans="1:16" ht="20.100000000000001" customHeight="1" x14ac:dyDescent="0.2">
      <c r="A167" s="74">
        <v>32912</v>
      </c>
      <c r="B167" s="34" t="s">
        <v>98</v>
      </c>
      <c r="C167" s="37">
        <v>0</v>
      </c>
      <c r="D167" s="100"/>
      <c r="E167" s="3">
        <f t="shared" si="173"/>
        <v>0</v>
      </c>
      <c r="F167" s="35">
        <v>0</v>
      </c>
      <c r="G167" s="99">
        <v>0</v>
      </c>
      <c r="H167" s="6">
        <f t="shared" si="174"/>
        <v>0</v>
      </c>
      <c r="I167" s="35">
        <v>0</v>
      </c>
      <c r="J167" s="99"/>
      <c r="K167" s="6">
        <f t="shared" si="175"/>
        <v>0</v>
      </c>
      <c r="L167" s="35">
        <v>0</v>
      </c>
      <c r="M167" s="99"/>
      <c r="N167" s="6">
        <f>L167+M167</f>
        <v>0</v>
      </c>
      <c r="O167" s="6">
        <f t="shared" si="138"/>
        <v>0</v>
      </c>
      <c r="P167" s="88" t="e">
        <f t="shared" si="139"/>
        <v>#DIV/0!</v>
      </c>
    </row>
    <row r="168" spans="1:16" ht="20.100000000000001" customHeight="1" x14ac:dyDescent="0.2">
      <c r="A168" s="71">
        <v>3292</v>
      </c>
      <c r="B168" s="72" t="s">
        <v>99</v>
      </c>
      <c r="C168" s="73">
        <f>SUM(C169:C172)</f>
        <v>650000</v>
      </c>
      <c r="D168" s="98">
        <f>SUM(D169:D172)</f>
        <v>0</v>
      </c>
      <c r="E168" s="5">
        <f t="shared" si="140"/>
        <v>650000</v>
      </c>
      <c r="F168" s="73">
        <f t="shared" ref="F168:N168" si="176">SUM(F169:F172)</f>
        <v>650000</v>
      </c>
      <c r="G168" s="98">
        <f t="shared" si="176"/>
        <v>0</v>
      </c>
      <c r="H168" s="5">
        <f t="shared" ref="H168:K168" si="177">SUM(H169:H172)</f>
        <v>650000</v>
      </c>
      <c r="I168" s="73">
        <f t="shared" si="177"/>
        <v>448908.41000000003</v>
      </c>
      <c r="J168" s="98">
        <f t="shared" si="177"/>
        <v>0</v>
      </c>
      <c r="K168" s="5">
        <f t="shared" si="177"/>
        <v>448908.41000000003</v>
      </c>
      <c r="L168" s="73">
        <f t="shared" si="176"/>
        <v>650000</v>
      </c>
      <c r="M168" s="98">
        <f t="shared" si="176"/>
        <v>0</v>
      </c>
      <c r="N168" s="5">
        <f t="shared" si="176"/>
        <v>650000</v>
      </c>
      <c r="O168" s="5">
        <f t="shared" si="138"/>
        <v>0</v>
      </c>
      <c r="P168" s="84">
        <f t="shared" si="139"/>
        <v>0</v>
      </c>
    </row>
    <row r="169" spans="1:16" ht="20.100000000000001" customHeight="1" x14ac:dyDescent="0.2">
      <c r="A169" s="74">
        <v>32921</v>
      </c>
      <c r="B169" s="34" t="s">
        <v>227</v>
      </c>
      <c r="C169" s="37">
        <v>125000</v>
      </c>
      <c r="D169" s="100"/>
      <c r="E169" s="3">
        <f t="shared" ref="E169:E172" si="178">SUM(C169:D169)</f>
        <v>125000</v>
      </c>
      <c r="F169" s="35">
        <v>125000</v>
      </c>
      <c r="G169" s="99">
        <v>0</v>
      </c>
      <c r="H169" s="6">
        <f t="shared" ref="H169:H172" si="179">SUM(F169:G169)</f>
        <v>125000</v>
      </c>
      <c r="I169" s="35">
        <v>78461.78</v>
      </c>
      <c r="J169" s="99"/>
      <c r="K169" s="6">
        <f t="shared" ref="K169:K172" si="180">SUM(I169:J169)</f>
        <v>78461.78</v>
      </c>
      <c r="L169" s="35">
        <v>125000</v>
      </c>
      <c r="M169" s="99"/>
      <c r="N169" s="6">
        <f>L169+M169</f>
        <v>125000</v>
      </c>
      <c r="O169" s="6">
        <f t="shared" si="138"/>
        <v>0</v>
      </c>
      <c r="P169" s="88">
        <f t="shared" si="139"/>
        <v>0</v>
      </c>
    </row>
    <row r="170" spans="1:16" ht="20.100000000000001" customHeight="1" x14ac:dyDescent="0.2">
      <c r="A170" s="74">
        <v>32922</v>
      </c>
      <c r="B170" s="34" t="s">
        <v>228</v>
      </c>
      <c r="C170" s="37">
        <v>275000</v>
      </c>
      <c r="D170" s="100"/>
      <c r="E170" s="3">
        <f t="shared" si="178"/>
        <v>275000</v>
      </c>
      <c r="F170" s="35">
        <v>275000</v>
      </c>
      <c r="G170" s="99">
        <v>0</v>
      </c>
      <c r="H170" s="6">
        <f t="shared" si="179"/>
        <v>275000</v>
      </c>
      <c r="I170" s="35">
        <v>198857.87</v>
      </c>
      <c r="J170" s="99"/>
      <c r="K170" s="6">
        <f t="shared" si="180"/>
        <v>198857.87</v>
      </c>
      <c r="L170" s="35">
        <v>275000</v>
      </c>
      <c r="M170" s="99"/>
      <c r="N170" s="6">
        <f>L170+M170</f>
        <v>275000</v>
      </c>
      <c r="O170" s="6">
        <f t="shared" si="138"/>
        <v>0</v>
      </c>
      <c r="P170" s="88">
        <f t="shared" si="139"/>
        <v>0</v>
      </c>
    </row>
    <row r="171" spans="1:16" ht="20.100000000000001" customHeight="1" x14ac:dyDescent="0.2">
      <c r="A171" s="74">
        <v>32923</v>
      </c>
      <c r="B171" s="34" t="s">
        <v>229</v>
      </c>
      <c r="C171" s="37">
        <v>70000</v>
      </c>
      <c r="D171" s="100"/>
      <c r="E171" s="3">
        <f t="shared" si="178"/>
        <v>70000</v>
      </c>
      <c r="F171" s="35">
        <v>70000</v>
      </c>
      <c r="G171" s="99">
        <v>0</v>
      </c>
      <c r="H171" s="6">
        <f t="shared" si="179"/>
        <v>70000</v>
      </c>
      <c r="I171" s="35">
        <v>42743.19</v>
      </c>
      <c r="J171" s="99"/>
      <c r="K171" s="6">
        <f t="shared" si="180"/>
        <v>42743.19</v>
      </c>
      <c r="L171" s="35">
        <v>70000</v>
      </c>
      <c r="M171" s="99"/>
      <c r="N171" s="6">
        <f>L171+M171</f>
        <v>70000</v>
      </c>
      <c r="O171" s="6">
        <f t="shared" si="138"/>
        <v>0</v>
      </c>
      <c r="P171" s="88">
        <f t="shared" si="139"/>
        <v>0</v>
      </c>
    </row>
    <row r="172" spans="1:16" ht="20.100000000000001" customHeight="1" x14ac:dyDescent="0.2">
      <c r="A172" s="74">
        <v>32924</v>
      </c>
      <c r="B172" s="34" t="s">
        <v>230</v>
      </c>
      <c r="C172" s="37">
        <v>180000</v>
      </c>
      <c r="D172" s="100"/>
      <c r="E172" s="3">
        <f t="shared" si="178"/>
        <v>180000</v>
      </c>
      <c r="F172" s="35">
        <v>180000</v>
      </c>
      <c r="G172" s="99">
        <v>0</v>
      </c>
      <c r="H172" s="6">
        <f t="shared" si="179"/>
        <v>180000</v>
      </c>
      <c r="I172" s="35">
        <v>128845.57</v>
      </c>
      <c r="J172" s="99"/>
      <c r="K172" s="6">
        <f t="shared" si="180"/>
        <v>128845.57</v>
      </c>
      <c r="L172" s="35">
        <v>180000</v>
      </c>
      <c r="M172" s="99"/>
      <c r="N172" s="6">
        <f>L172+M172</f>
        <v>180000</v>
      </c>
      <c r="O172" s="6">
        <f t="shared" si="138"/>
        <v>0</v>
      </c>
      <c r="P172" s="88">
        <f t="shared" si="139"/>
        <v>0</v>
      </c>
    </row>
    <row r="173" spans="1:16" ht="20.100000000000001" customHeight="1" x14ac:dyDescent="0.2">
      <c r="A173" s="71">
        <v>3293</v>
      </c>
      <c r="B173" s="72" t="s">
        <v>100</v>
      </c>
      <c r="C173" s="73">
        <f>C174</f>
        <v>292500</v>
      </c>
      <c r="D173" s="98">
        <f>D174</f>
        <v>0</v>
      </c>
      <c r="E173" s="5">
        <f t="shared" si="140"/>
        <v>292500</v>
      </c>
      <c r="F173" s="73">
        <f t="shared" ref="F173:N173" si="181">F174</f>
        <v>235875</v>
      </c>
      <c r="G173" s="98">
        <f t="shared" si="181"/>
        <v>0</v>
      </c>
      <c r="H173" s="5">
        <f t="shared" si="181"/>
        <v>235875</v>
      </c>
      <c r="I173" s="73">
        <f t="shared" si="181"/>
        <v>187998.71</v>
      </c>
      <c r="J173" s="98">
        <f t="shared" si="181"/>
        <v>4000</v>
      </c>
      <c r="K173" s="5">
        <f t="shared" si="181"/>
        <v>191998.71</v>
      </c>
      <c r="L173" s="73">
        <f t="shared" si="181"/>
        <v>200000</v>
      </c>
      <c r="M173" s="98">
        <f t="shared" si="181"/>
        <v>0</v>
      </c>
      <c r="N173" s="5">
        <f t="shared" si="181"/>
        <v>200000</v>
      </c>
      <c r="O173" s="5">
        <f t="shared" si="138"/>
        <v>-35875</v>
      </c>
      <c r="P173" s="84">
        <f t="shared" si="139"/>
        <v>-15.209326974032848</v>
      </c>
    </row>
    <row r="174" spans="1:16" ht="20.100000000000001" customHeight="1" x14ac:dyDescent="0.2">
      <c r="A174" s="74">
        <v>32931</v>
      </c>
      <c r="B174" s="34" t="s">
        <v>100</v>
      </c>
      <c r="C174" s="37">
        <v>292500</v>
      </c>
      <c r="D174" s="100"/>
      <c r="E174" s="3">
        <f>SUM(C174:D174)</f>
        <v>292500</v>
      </c>
      <c r="F174" s="35">
        <v>235875</v>
      </c>
      <c r="G174" s="99">
        <v>0</v>
      </c>
      <c r="H174" s="6">
        <f>SUM(F174:G174)</f>
        <v>235875</v>
      </c>
      <c r="I174" s="35">
        <v>187998.71</v>
      </c>
      <c r="J174" s="99">
        <v>4000</v>
      </c>
      <c r="K174" s="6">
        <f>SUM(I174:J174)</f>
        <v>191998.71</v>
      </c>
      <c r="L174" s="35">
        <v>200000</v>
      </c>
      <c r="M174" s="99"/>
      <c r="N174" s="6">
        <f>L174+M174</f>
        <v>200000</v>
      </c>
      <c r="O174" s="6">
        <f t="shared" si="138"/>
        <v>-35875</v>
      </c>
      <c r="P174" s="88">
        <f t="shared" si="139"/>
        <v>-15.209326974032848</v>
      </c>
    </row>
    <row r="175" spans="1:16" ht="20.100000000000001" customHeight="1" x14ac:dyDescent="0.2">
      <c r="A175" s="71">
        <v>3294</v>
      </c>
      <c r="B175" s="72" t="s">
        <v>231</v>
      </c>
      <c r="C175" s="73">
        <f>SUM(C176:C178)</f>
        <v>56000</v>
      </c>
      <c r="D175" s="98">
        <f>SUM(D176:D178)</f>
        <v>0</v>
      </c>
      <c r="E175" s="5">
        <f t="shared" si="140"/>
        <v>56000</v>
      </c>
      <c r="F175" s="73">
        <f t="shared" ref="F175:N175" si="182">SUM(F176:F178)</f>
        <v>66000</v>
      </c>
      <c r="G175" s="98">
        <f t="shared" si="182"/>
        <v>0</v>
      </c>
      <c r="H175" s="5">
        <f t="shared" ref="H175:K175" si="183">SUM(H176:H178)</f>
        <v>66000</v>
      </c>
      <c r="I175" s="73">
        <f t="shared" si="183"/>
        <v>60536.3</v>
      </c>
      <c r="J175" s="98">
        <f t="shared" si="183"/>
        <v>0</v>
      </c>
      <c r="K175" s="5">
        <f t="shared" si="183"/>
        <v>60536.3</v>
      </c>
      <c r="L175" s="73">
        <f t="shared" si="182"/>
        <v>55000</v>
      </c>
      <c r="M175" s="98">
        <f t="shared" si="182"/>
        <v>0</v>
      </c>
      <c r="N175" s="5">
        <f t="shared" si="182"/>
        <v>55000</v>
      </c>
      <c r="O175" s="5">
        <f t="shared" si="138"/>
        <v>-11000</v>
      </c>
      <c r="P175" s="84">
        <f t="shared" si="139"/>
        <v>-16.666666666666657</v>
      </c>
    </row>
    <row r="176" spans="1:16" ht="20.100000000000001" customHeight="1" x14ac:dyDescent="0.2">
      <c r="A176" s="74">
        <v>32941</v>
      </c>
      <c r="B176" s="34" t="s">
        <v>101</v>
      </c>
      <c r="C176" s="37">
        <v>45000</v>
      </c>
      <c r="D176" s="100"/>
      <c r="E176" s="3">
        <f t="shared" ref="E176:E178" si="184">SUM(C176:D176)</f>
        <v>45000</v>
      </c>
      <c r="F176" s="35">
        <v>55000</v>
      </c>
      <c r="G176" s="99">
        <v>0</v>
      </c>
      <c r="H176" s="6">
        <f t="shared" ref="H176:H178" si="185">SUM(F176:G176)</f>
        <v>55000</v>
      </c>
      <c r="I176" s="35">
        <v>52840.3</v>
      </c>
      <c r="J176" s="99"/>
      <c r="K176" s="6">
        <f t="shared" ref="K176:K178" si="186">SUM(I176:J176)</f>
        <v>52840.3</v>
      </c>
      <c r="L176" s="35">
        <v>45000</v>
      </c>
      <c r="M176" s="99"/>
      <c r="N176" s="6">
        <f>L176+M176</f>
        <v>45000</v>
      </c>
      <c r="O176" s="6">
        <f t="shared" si="138"/>
        <v>-10000</v>
      </c>
      <c r="P176" s="88">
        <f t="shared" si="139"/>
        <v>-18.181818181818173</v>
      </c>
    </row>
    <row r="177" spans="1:16" ht="20.100000000000001" customHeight="1" x14ac:dyDescent="0.2">
      <c r="A177" s="74">
        <v>32942</v>
      </c>
      <c r="B177" s="34" t="s">
        <v>102</v>
      </c>
      <c r="C177" s="37">
        <v>1000</v>
      </c>
      <c r="D177" s="100"/>
      <c r="E177" s="3">
        <f t="shared" si="184"/>
        <v>1000</v>
      </c>
      <c r="F177" s="35">
        <v>1000</v>
      </c>
      <c r="G177" s="99">
        <v>0</v>
      </c>
      <c r="H177" s="6">
        <f t="shared" si="185"/>
        <v>1000</v>
      </c>
      <c r="I177" s="35">
        <v>0</v>
      </c>
      <c r="J177" s="99"/>
      <c r="K177" s="6">
        <f t="shared" si="186"/>
        <v>0</v>
      </c>
      <c r="L177" s="35">
        <v>0</v>
      </c>
      <c r="M177" s="99"/>
      <c r="N177" s="6">
        <f>L177+M177</f>
        <v>0</v>
      </c>
      <c r="O177" s="6">
        <f t="shared" si="138"/>
        <v>-1000</v>
      </c>
      <c r="P177" s="88">
        <f t="shared" si="139"/>
        <v>-100</v>
      </c>
    </row>
    <row r="178" spans="1:16" ht="20.100000000000001" customHeight="1" x14ac:dyDescent="0.2">
      <c r="A178" s="74">
        <v>32943</v>
      </c>
      <c r="B178" s="34" t="s">
        <v>148</v>
      </c>
      <c r="C178" s="37">
        <v>10000</v>
      </c>
      <c r="D178" s="100"/>
      <c r="E178" s="3">
        <f t="shared" si="184"/>
        <v>10000</v>
      </c>
      <c r="F178" s="35">
        <v>10000</v>
      </c>
      <c r="G178" s="99">
        <v>0</v>
      </c>
      <c r="H178" s="6">
        <f t="shared" si="185"/>
        <v>10000</v>
      </c>
      <c r="I178" s="35">
        <v>7696</v>
      </c>
      <c r="J178" s="99"/>
      <c r="K178" s="6">
        <f t="shared" si="186"/>
        <v>7696</v>
      </c>
      <c r="L178" s="35">
        <v>10000</v>
      </c>
      <c r="M178" s="99"/>
      <c r="N178" s="6">
        <f>L178+M178</f>
        <v>10000</v>
      </c>
      <c r="O178" s="6">
        <f t="shared" si="138"/>
        <v>0</v>
      </c>
      <c r="P178" s="88">
        <f t="shared" si="139"/>
        <v>0</v>
      </c>
    </row>
    <row r="179" spans="1:16" ht="20.100000000000001" customHeight="1" x14ac:dyDescent="0.2">
      <c r="A179" s="71">
        <v>3295</v>
      </c>
      <c r="B179" s="72" t="s">
        <v>103</v>
      </c>
      <c r="C179" s="73">
        <f>SUM(C180:C184)</f>
        <v>114000</v>
      </c>
      <c r="D179" s="98">
        <f>SUM(D180:D184)</f>
        <v>0</v>
      </c>
      <c r="E179" s="5">
        <f t="shared" si="140"/>
        <v>114000</v>
      </c>
      <c r="F179" s="73">
        <f t="shared" ref="F179:N179" si="187">SUM(F180:F184)</f>
        <v>98500</v>
      </c>
      <c r="G179" s="98">
        <f t="shared" si="187"/>
        <v>0</v>
      </c>
      <c r="H179" s="5">
        <f t="shared" ref="H179:K179" si="188">SUM(H180:H184)</f>
        <v>98500</v>
      </c>
      <c r="I179" s="73">
        <f t="shared" si="188"/>
        <v>87796.94</v>
      </c>
      <c r="J179" s="98">
        <f t="shared" si="188"/>
        <v>0</v>
      </c>
      <c r="K179" s="5">
        <f t="shared" si="188"/>
        <v>87796.94</v>
      </c>
      <c r="L179" s="73">
        <f t="shared" si="187"/>
        <v>93000</v>
      </c>
      <c r="M179" s="98">
        <f t="shared" si="187"/>
        <v>0</v>
      </c>
      <c r="N179" s="5">
        <f t="shared" si="187"/>
        <v>93000</v>
      </c>
      <c r="O179" s="5">
        <f t="shared" si="138"/>
        <v>-5500</v>
      </c>
      <c r="P179" s="84">
        <f t="shared" si="139"/>
        <v>-5.5837563451776617</v>
      </c>
    </row>
    <row r="180" spans="1:16" ht="20.100000000000001" customHeight="1" x14ac:dyDescent="0.2">
      <c r="A180" s="74">
        <v>32951</v>
      </c>
      <c r="B180" s="34" t="s">
        <v>232</v>
      </c>
      <c r="C180" s="37">
        <v>1500</v>
      </c>
      <c r="D180" s="100"/>
      <c r="E180" s="3">
        <f t="shared" ref="E180:E184" si="189">SUM(C180:D180)</f>
        <v>1500</v>
      </c>
      <c r="F180" s="35">
        <v>1500</v>
      </c>
      <c r="G180" s="99">
        <v>0</v>
      </c>
      <c r="H180" s="6">
        <f t="shared" ref="H180:H184" si="190">SUM(F180:G180)</f>
        <v>1500</v>
      </c>
      <c r="I180" s="35">
        <v>965</v>
      </c>
      <c r="J180" s="99"/>
      <c r="K180" s="6">
        <f t="shared" ref="K180:K184" si="191">SUM(I180:J180)</f>
        <v>965</v>
      </c>
      <c r="L180" s="35">
        <v>1000</v>
      </c>
      <c r="M180" s="99"/>
      <c r="N180" s="6">
        <f>L180+M180</f>
        <v>1000</v>
      </c>
      <c r="O180" s="6">
        <f t="shared" si="138"/>
        <v>-500</v>
      </c>
      <c r="P180" s="88">
        <f t="shared" si="139"/>
        <v>-33.333333333333343</v>
      </c>
    </row>
    <row r="181" spans="1:16" ht="20.100000000000001" customHeight="1" x14ac:dyDescent="0.2">
      <c r="A181" s="74">
        <v>32952</v>
      </c>
      <c r="B181" s="34" t="s">
        <v>233</v>
      </c>
      <c r="C181" s="37">
        <v>10000</v>
      </c>
      <c r="D181" s="100"/>
      <c r="E181" s="3">
        <f t="shared" si="189"/>
        <v>10000</v>
      </c>
      <c r="F181" s="35">
        <v>15000</v>
      </c>
      <c r="G181" s="99">
        <v>0</v>
      </c>
      <c r="H181" s="6">
        <f t="shared" si="190"/>
        <v>15000</v>
      </c>
      <c r="I181" s="35">
        <v>14774</v>
      </c>
      <c r="J181" s="99"/>
      <c r="K181" s="6">
        <f t="shared" si="191"/>
        <v>14774</v>
      </c>
      <c r="L181" s="35">
        <v>15000</v>
      </c>
      <c r="M181" s="99"/>
      <c r="N181" s="6">
        <f>L181+M181</f>
        <v>15000</v>
      </c>
      <c r="O181" s="6">
        <f t="shared" si="138"/>
        <v>0</v>
      </c>
      <c r="P181" s="88">
        <f t="shared" si="139"/>
        <v>0</v>
      </c>
    </row>
    <row r="182" spans="1:16" ht="20.100000000000001" customHeight="1" x14ac:dyDescent="0.2">
      <c r="A182" s="74">
        <v>32953</v>
      </c>
      <c r="B182" s="34" t="s">
        <v>234</v>
      </c>
      <c r="C182" s="37">
        <v>37500</v>
      </c>
      <c r="D182" s="100"/>
      <c r="E182" s="3">
        <f t="shared" si="189"/>
        <v>37500</v>
      </c>
      <c r="F182" s="35">
        <v>12000</v>
      </c>
      <c r="G182" s="99">
        <v>0</v>
      </c>
      <c r="H182" s="6">
        <f t="shared" si="190"/>
        <v>12000</v>
      </c>
      <c r="I182" s="35">
        <v>11578.84</v>
      </c>
      <c r="J182" s="99"/>
      <c r="K182" s="6">
        <f t="shared" si="191"/>
        <v>11578.84</v>
      </c>
      <c r="L182" s="35">
        <v>12000</v>
      </c>
      <c r="M182" s="99"/>
      <c r="N182" s="6">
        <f>L182+M182</f>
        <v>12000</v>
      </c>
      <c r="O182" s="6">
        <f t="shared" si="138"/>
        <v>0</v>
      </c>
      <c r="P182" s="88">
        <f t="shared" si="139"/>
        <v>0</v>
      </c>
    </row>
    <row r="183" spans="1:16" ht="20.100000000000001" customHeight="1" x14ac:dyDescent="0.2">
      <c r="A183" s="74">
        <v>32955</v>
      </c>
      <c r="B183" s="34" t="s">
        <v>242</v>
      </c>
      <c r="C183" s="37">
        <v>60000</v>
      </c>
      <c r="D183" s="100"/>
      <c r="E183" s="3">
        <f t="shared" si="189"/>
        <v>60000</v>
      </c>
      <c r="F183" s="35">
        <v>65000</v>
      </c>
      <c r="G183" s="99">
        <v>0</v>
      </c>
      <c r="H183" s="6">
        <f t="shared" si="190"/>
        <v>65000</v>
      </c>
      <c r="I183" s="35">
        <v>60479.1</v>
      </c>
      <c r="J183" s="99"/>
      <c r="K183" s="6">
        <f t="shared" si="191"/>
        <v>60479.1</v>
      </c>
      <c r="L183" s="35">
        <v>65000</v>
      </c>
      <c r="M183" s="99"/>
      <c r="N183" s="6">
        <f>L183+M183</f>
        <v>65000</v>
      </c>
      <c r="O183" s="6">
        <f t="shared" si="138"/>
        <v>0</v>
      </c>
      <c r="P183" s="88">
        <f t="shared" si="139"/>
        <v>0</v>
      </c>
    </row>
    <row r="184" spans="1:16" ht="20.100000000000001" customHeight="1" x14ac:dyDescent="0.2">
      <c r="A184" s="74">
        <v>32959</v>
      </c>
      <c r="B184" s="34" t="s">
        <v>255</v>
      </c>
      <c r="C184" s="37">
        <v>5000</v>
      </c>
      <c r="D184" s="100"/>
      <c r="E184" s="3">
        <f t="shared" si="189"/>
        <v>5000</v>
      </c>
      <c r="F184" s="35">
        <v>5000</v>
      </c>
      <c r="G184" s="99">
        <v>0</v>
      </c>
      <c r="H184" s="6">
        <f t="shared" si="190"/>
        <v>5000</v>
      </c>
      <c r="I184" s="35">
        <v>0</v>
      </c>
      <c r="J184" s="99"/>
      <c r="K184" s="6">
        <f t="shared" si="191"/>
        <v>0</v>
      </c>
      <c r="L184" s="35">
        <v>0</v>
      </c>
      <c r="M184" s="99"/>
      <c r="N184" s="6">
        <f>L184+M184</f>
        <v>0</v>
      </c>
      <c r="O184" s="6">
        <f t="shared" si="138"/>
        <v>-5000</v>
      </c>
      <c r="P184" s="88">
        <f t="shared" si="139"/>
        <v>-100</v>
      </c>
    </row>
    <row r="185" spans="1:16" ht="20.100000000000001" customHeight="1" x14ac:dyDescent="0.2">
      <c r="A185" s="71">
        <v>3296</v>
      </c>
      <c r="B185" s="72" t="s">
        <v>143</v>
      </c>
      <c r="C185" s="73">
        <f>C186</f>
        <v>0</v>
      </c>
      <c r="D185" s="98">
        <f>D186</f>
        <v>0</v>
      </c>
      <c r="E185" s="5">
        <f t="shared" si="140"/>
        <v>0</v>
      </c>
      <c r="F185" s="73">
        <f t="shared" ref="F185:N185" si="192">F186</f>
        <v>0</v>
      </c>
      <c r="G185" s="98">
        <f t="shared" si="192"/>
        <v>0</v>
      </c>
      <c r="H185" s="5">
        <f t="shared" si="192"/>
        <v>0</v>
      </c>
      <c r="I185" s="73">
        <f t="shared" si="192"/>
        <v>0</v>
      </c>
      <c r="J185" s="98">
        <f t="shared" si="192"/>
        <v>0</v>
      </c>
      <c r="K185" s="5">
        <f t="shared" si="192"/>
        <v>0</v>
      </c>
      <c r="L185" s="73">
        <f t="shared" si="192"/>
        <v>0</v>
      </c>
      <c r="M185" s="98">
        <f t="shared" si="192"/>
        <v>0</v>
      </c>
      <c r="N185" s="5">
        <f t="shared" si="192"/>
        <v>0</v>
      </c>
      <c r="O185" s="5">
        <f t="shared" si="138"/>
        <v>0</v>
      </c>
      <c r="P185" s="84" t="e">
        <f t="shared" si="139"/>
        <v>#DIV/0!</v>
      </c>
    </row>
    <row r="186" spans="1:16" ht="20.100000000000001" customHeight="1" x14ac:dyDescent="0.2">
      <c r="A186" s="74">
        <v>32961</v>
      </c>
      <c r="B186" s="34" t="s">
        <v>143</v>
      </c>
      <c r="C186" s="37">
        <v>0</v>
      </c>
      <c r="D186" s="100"/>
      <c r="E186" s="3">
        <f>SUM(C186:D186)</f>
        <v>0</v>
      </c>
      <c r="F186" s="35">
        <v>0</v>
      </c>
      <c r="G186" s="99">
        <v>0</v>
      </c>
      <c r="H186" s="6">
        <f>SUM(F186:G186)</f>
        <v>0</v>
      </c>
      <c r="I186" s="35">
        <v>0</v>
      </c>
      <c r="J186" s="99"/>
      <c r="K186" s="6">
        <f>SUM(I186:J186)</f>
        <v>0</v>
      </c>
      <c r="L186" s="35">
        <v>0</v>
      </c>
      <c r="M186" s="99"/>
      <c r="N186" s="6">
        <f>L186+M186</f>
        <v>0</v>
      </c>
      <c r="O186" s="6">
        <f t="shared" si="138"/>
        <v>0</v>
      </c>
      <c r="P186" s="88" t="e">
        <f t="shared" si="139"/>
        <v>#DIV/0!</v>
      </c>
    </row>
    <row r="187" spans="1:16" ht="20.100000000000001" customHeight="1" x14ac:dyDescent="0.2">
      <c r="A187" s="71">
        <v>3299</v>
      </c>
      <c r="B187" s="72" t="s">
        <v>97</v>
      </c>
      <c r="C187" s="73">
        <f>SUM(C188:C189)</f>
        <v>260000</v>
      </c>
      <c r="D187" s="98">
        <f>SUM(D188:D189)</f>
        <v>18545</v>
      </c>
      <c r="E187" s="5">
        <f t="shared" si="140"/>
        <v>278545</v>
      </c>
      <c r="F187" s="73">
        <f t="shared" ref="F187:N187" si="193">SUM(F188:F189)</f>
        <v>260293</v>
      </c>
      <c r="G187" s="98">
        <f t="shared" si="193"/>
        <v>20160</v>
      </c>
      <c r="H187" s="5">
        <f t="shared" si="193"/>
        <v>280453</v>
      </c>
      <c r="I187" s="73">
        <f t="shared" ref="I187:K187" si="194">SUM(I188:I189)</f>
        <v>207708</v>
      </c>
      <c r="J187" s="98">
        <f t="shared" si="194"/>
        <v>18480</v>
      </c>
      <c r="K187" s="5">
        <f t="shared" si="194"/>
        <v>226188</v>
      </c>
      <c r="L187" s="73">
        <f t="shared" si="193"/>
        <v>230000</v>
      </c>
      <c r="M187" s="98">
        <f t="shared" si="193"/>
        <v>20160</v>
      </c>
      <c r="N187" s="5">
        <f t="shared" si="193"/>
        <v>250160</v>
      </c>
      <c r="O187" s="5">
        <f t="shared" si="138"/>
        <v>-30293</v>
      </c>
      <c r="P187" s="84">
        <f t="shared" si="139"/>
        <v>-10.801453362952088</v>
      </c>
    </row>
    <row r="188" spans="1:16" ht="20.100000000000001" customHeight="1" x14ac:dyDescent="0.2">
      <c r="A188" s="74">
        <v>32991</v>
      </c>
      <c r="B188" s="34" t="s">
        <v>235</v>
      </c>
      <c r="C188" s="37">
        <v>10000</v>
      </c>
      <c r="D188" s="100"/>
      <c r="E188" s="3">
        <f t="shared" ref="E188:E189" si="195">SUM(C188:D188)</f>
        <v>10000</v>
      </c>
      <c r="F188" s="35">
        <v>10000</v>
      </c>
      <c r="G188" s="99">
        <v>0</v>
      </c>
      <c r="H188" s="6">
        <f t="shared" ref="H188:H189" si="196">SUM(F188:G188)</f>
        <v>10000</v>
      </c>
      <c r="I188" s="35">
        <v>7000</v>
      </c>
      <c r="J188" s="99"/>
      <c r="K188" s="6">
        <f t="shared" ref="K188:K189" si="197">SUM(I188:J188)</f>
        <v>7000</v>
      </c>
      <c r="L188" s="35">
        <v>10000</v>
      </c>
      <c r="M188" s="99"/>
      <c r="N188" s="6">
        <f>L188+M188</f>
        <v>10000</v>
      </c>
      <c r="O188" s="6">
        <f t="shared" si="138"/>
        <v>0</v>
      </c>
      <c r="P188" s="88">
        <f t="shared" si="139"/>
        <v>0</v>
      </c>
    </row>
    <row r="189" spans="1:16" ht="20.100000000000001" customHeight="1" x14ac:dyDescent="0.2">
      <c r="A189" s="74">
        <v>32999</v>
      </c>
      <c r="B189" s="34" t="s">
        <v>97</v>
      </c>
      <c r="C189" s="37">
        <v>250000</v>
      </c>
      <c r="D189" s="100">
        <v>18545</v>
      </c>
      <c r="E189" s="3">
        <f t="shared" si="195"/>
        <v>268545</v>
      </c>
      <c r="F189" s="35">
        <v>250293</v>
      </c>
      <c r="G189" s="99">
        <v>20160</v>
      </c>
      <c r="H189" s="6">
        <f t="shared" si="196"/>
        <v>270453</v>
      </c>
      <c r="I189" s="35">
        <v>200708</v>
      </c>
      <c r="J189" s="99">
        <v>18480</v>
      </c>
      <c r="K189" s="6">
        <f t="shared" si="197"/>
        <v>219188</v>
      </c>
      <c r="L189" s="35">
        <v>220000</v>
      </c>
      <c r="M189" s="99">
        <v>20160</v>
      </c>
      <c r="N189" s="6">
        <f>L189+M189</f>
        <v>240160</v>
      </c>
      <c r="O189" s="6">
        <f t="shared" si="138"/>
        <v>-30293</v>
      </c>
      <c r="P189" s="88">
        <f t="shared" si="139"/>
        <v>-11.200837114027209</v>
      </c>
    </row>
    <row r="190" spans="1:16" ht="20.100000000000001" customHeight="1" x14ac:dyDescent="0.2">
      <c r="A190" s="65">
        <v>34</v>
      </c>
      <c r="B190" s="66" t="s">
        <v>104</v>
      </c>
      <c r="C190" s="67">
        <f>C191</f>
        <v>165000</v>
      </c>
      <c r="D190" s="96">
        <f>D191</f>
        <v>0</v>
      </c>
      <c r="E190" s="8">
        <f t="shared" si="140"/>
        <v>165000</v>
      </c>
      <c r="F190" s="67">
        <f t="shared" ref="F190:N190" si="198">F191</f>
        <v>231000</v>
      </c>
      <c r="G190" s="96">
        <f t="shared" si="198"/>
        <v>0</v>
      </c>
      <c r="H190" s="8">
        <f t="shared" si="198"/>
        <v>231000</v>
      </c>
      <c r="I190" s="67">
        <f t="shared" si="198"/>
        <v>204001.17999999996</v>
      </c>
      <c r="J190" s="96">
        <f t="shared" si="198"/>
        <v>0</v>
      </c>
      <c r="K190" s="8">
        <f t="shared" si="198"/>
        <v>204001.17999999996</v>
      </c>
      <c r="L190" s="67">
        <f t="shared" si="198"/>
        <v>151000</v>
      </c>
      <c r="M190" s="96">
        <f t="shared" si="198"/>
        <v>0</v>
      </c>
      <c r="N190" s="8">
        <f t="shared" si="198"/>
        <v>151000</v>
      </c>
      <c r="O190" s="8">
        <f t="shared" si="138"/>
        <v>-80000</v>
      </c>
      <c r="P190" s="82">
        <f t="shared" si="139"/>
        <v>-34.632034632034632</v>
      </c>
    </row>
    <row r="191" spans="1:16" ht="20.100000000000001" customHeight="1" x14ac:dyDescent="0.2">
      <c r="A191" s="68">
        <v>343</v>
      </c>
      <c r="B191" s="69" t="s">
        <v>105</v>
      </c>
      <c r="C191" s="70">
        <f>C192+C195+C197</f>
        <v>165000</v>
      </c>
      <c r="D191" s="97">
        <f>D192+D195+D197</f>
        <v>0</v>
      </c>
      <c r="E191" s="9">
        <f t="shared" si="140"/>
        <v>165000</v>
      </c>
      <c r="F191" s="70">
        <f t="shared" ref="F191:N191" si="199">F192+F195+F197</f>
        <v>231000</v>
      </c>
      <c r="G191" s="97">
        <f t="shared" si="199"/>
        <v>0</v>
      </c>
      <c r="H191" s="9">
        <f t="shared" ref="H191:K191" si="200">H192+H195+H197</f>
        <v>231000</v>
      </c>
      <c r="I191" s="70">
        <f t="shared" si="200"/>
        <v>204001.17999999996</v>
      </c>
      <c r="J191" s="97">
        <f t="shared" si="200"/>
        <v>0</v>
      </c>
      <c r="K191" s="9">
        <f t="shared" si="200"/>
        <v>204001.17999999996</v>
      </c>
      <c r="L191" s="70">
        <f t="shared" si="199"/>
        <v>151000</v>
      </c>
      <c r="M191" s="97">
        <f t="shared" si="199"/>
        <v>0</v>
      </c>
      <c r="N191" s="9">
        <f t="shared" si="199"/>
        <v>151000</v>
      </c>
      <c r="O191" s="9">
        <f t="shared" si="138"/>
        <v>-80000</v>
      </c>
      <c r="P191" s="83">
        <f t="shared" si="139"/>
        <v>-34.632034632034632</v>
      </c>
    </row>
    <row r="192" spans="1:16" ht="20.100000000000001" customHeight="1" x14ac:dyDescent="0.2">
      <c r="A192" s="71">
        <v>3431</v>
      </c>
      <c r="B192" s="72" t="s">
        <v>106</v>
      </c>
      <c r="C192" s="73">
        <f>SUM(C193:C194)</f>
        <v>155000</v>
      </c>
      <c r="D192" s="98">
        <f>SUM(D193:D194)</f>
        <v>0</v>
      </c>
      <c r="E192" s="5">
        <f t="shared" si="140"/>
        <v>155000</v>
      </c>
      <c r="F192" s="73">
        <f t="shared" ref="F192:N192" si="201">SUM(F193:F194)</f>
        <v>215000</v>
      </c>
      <c r="G192" s="98">
        <f t="shared" si="201"/>
        <v>0</v>
      </c>
      <c r="H192" s="5">
        <f t="shared" ref="H192:K192" si="202">SUM(H193:H194)</f>
        <v>215000</v>
      </c>
      <c r="I192" s="73">
        <f t="shared" si="202"/>
        <v>190024.34999999998</v>
      </c>
      <c r="J192" s="98">
        <f t="shared" si="202"/>
        <v>0</v>
      </c>
      <c r="K192" s="5">
        <f t="shared" si="202"/>
        <v>190024.34999999998</v>
      </c>
      <c r="L192" s="73">
        <f t="shared" si="201"/>
        <v>135000</v>
      </c>
      <c r="M192" s="98">
        <f t="shared" si="201"/>
        <v>0</v>
      </c>
      <c r="N192" s="5">
        <f t="shared" si="201"/>
        <v>135000</v>
      </c>
      <c r="O192" s="5">
        <f t="shared" si="138"/>
        <v>-80000</v>
      </c>
      <c r="P192" s="84">
        <f t="shared" si="139"/>
        <v>-37.209302325581397</v>
      </c>
    </row>
    <row r="193" spans="1:16" ht="20.100000000000001" customHeight="1" x14ac:dyDescent="0.2">
      <c r="A193" s="74">
        <v>34311</v>
      </c>
      <c r="B193" s="34" t="s">
        <v>107</v>
      </c>
      <c r="C193" s="37">
        <v>65000</v>
      </c>
      <c r="D193" s="100"/>
      <c r="E193" s="3">
        <f t="shared" ref="E193:E194" si="203">SUM(C193:D193)</f>
        <v>65000</v>
      </c>
      <c r="F193" s="35">
        <v>125000</v>
      </c>
      <c r="G193" s="99">
        <v>0</v>
      </c>
      <c r="H193" s="6">
        <f t="shared" ref="H193:H194" si="204">SUM(F193:G193)</f>
        <v>125000</v>
      </c>
      <c r="I193" s="35">
        <v>114891.73</v>
      </c>
      <c r="J193" s="99">
        <v>0</v>
      </c>
      <c r="K193" s="6">
        <f t="shared" ref="K193:K194" si="205">SUM(I193:J193)</f>
        <v>114891.73</v>
      </c>
      <c r="L193" s="35">
        <v>125000</v>
      </c>
      <c r="M193" s="99"/>
      <c r="N193" s="6">
        <f>L193+M193</f>
        <v>125000</v>
      </c>
      <c r="O193" s="6">
        <f t="shared" si="138"/>
        <v>0</v>
      </c>
      <c r="P193" s="88">
        <f t="shared" si="139"/>
        <v>0</v>
      </c>
    </row>
    <row r="194" spans="1:16" ht="20.100000000000001" customHeight="1" x14ac:dyDescent="0.2">
      <c r="A194" s="74">
        <v>34312</v>
      </c>
      <c r="B194" s="34" t="s">
        <v>108</v>
      </c>
      <c r="C194" s="37">
        <v>90000</v>
      </c>
      <c r="D194" s="100"/>
      <c r="E194" s="3">
        <f t="shared" si="203"/>
        <v>90000</v>
      </c>
      <c r="F194" s="35">
        <v>90000</v>
      </c>
      <c r="G194" s="99">
        <v>0</v>
      </c>
      <c r="H194" s="6">
        <f t="shared" si="204"/>
        <v>90000</v>
      </c>
      <c r="I194" s="35">
        <v>75132.62</v>
      </c>
      <c r="J194" s="99">
        <v>0</v>
      </c>
      <c r="K194" s="6">
        <f t="shared" si="205"/>
        <v>75132.62</v>
      </c>
      <c r="L194" s="35">
        <v>10000</v>
      </c>
      <c r="M194" s="99"/>
      <c r="N194" s="6">
        <f>L194+M194</f>
        <v>10000</v>
      </c>
      <c r="O194" s="6">
        <f t="shared" si="138"/>
        <v>-80000</v>
      </c>
      <c r="P194" s="88">
        <f t="shared" si="139"/>
        <v>-88.888888888888886</v>
      </c>
    </row>
    <row r="195" spans="1:16" ht="20.100000000000001" customHeight="1" x14ac:dyDescent="0.2">
      <c r="A195" s="71">
        <v>3432</v>
      </c>
      <c r="B195" s="72" t="s">
        <v>245</v>
      </c>
      <c r="C195" s="73">
        <f>C196</f>
        <v>1000</v>
      </c>
      <c r="D195" s="98">
        <f>D196</f>
        <v>0</v>
      </c>
      <c r="E195" s="5">
        <f t="shared" si="140"/>
        <v>1000</v>
      </c>
      <c r="F195" s="73">
        <f t="shared" ref="F195:N195" si="206">F196</f>
        <v>1000</v>
      </c>
      <c r="G195" s="98">
        <f t="shared" si="206"/>
        <v>0</v>
      </c>
      <c r="H195" s="5">
        <f t="shared" si="206"/>
        <v>1000</v>
      </c>
      <c r="I195" s="73">
        <f t="shared" si="206"/>
        <v>954.25</v>
      </c>
      <c r="J195" s="98">
        <f t="shared" si="206"/>
        <v>0</v>
      </c>
      <c r="K195" s="5">
        <f t="shared" si="206"/>
        <v>954.25</v>
      </c>
      <c r="L195" s="73">
        <f t="shared" si="206"/>
        <v>1000</v>
      </c>
      <c r="M195" s="98">
        <f t="shared" si="206"/>
        <v>0</v>
      </c>
      <c r="N195" s="5">
        <f t="shared" si="206"/>
        <v>1000</v>
      </c>
      <c r="O195" s="5">
        <f t="shared" si="138"/>
        <v>0</v>
      </c>
      <c r="P195" s="84">
        <f t="shared" si="139"/>
        <v>0</v>
      </c>
    </row>
    <row r="196" spans="1:16" ht="20.100000000000001" customHeight="1" x14ac:dyDescent="0.2">
      <c r="A196" s="74">
        <v>34321</v>
      </c>
      <c r="B196" s="34" t="s">
        <v>246</v>
      </c>
      <c r="C196" s="37">
        <v>1000</v>
      </c>
      <c r="D196" s="100"/>
      <c r="E196" s="3">
        <f>SUM(C196:D196)</f>
        <v>1000</v>
      </c>
      <c r="F196" s="35">
        <v>1000</v>
      </c>
      <c r="G196" s="99">
        <v>0</v>
      </c>
      <c r="H196" s="6">
        <f>SUM(F196:G196)</f>
        <v>1000</v>
      </c>
      <c r="I196" s="35">
        <v>954.25</v>
      </c>
      <c r="J196" s="99">
        <v>0</v>
      </c>
      <c r="K196" s="6">
        <f>SUM(I196:J196)</f>
        <v>954.25</v>
      </c>
      <c r="L196" s="35">
        <v>1000</v>
      </c>
      <c r="M196" s="99"/>
      <c r="N196" s="6">
        <f>L196+M196</f>
        <v>1000</v>
      </c>
      <c r="O196" s="6">
        <f t="shared" si="138"/>
        <v>0</v>
      </c>
      <c r="P196" s="88">
        <f t="shared" si="139"/>
        <v>0</v>
      </c>
    </row>
    <row r="197" spans="1:16" ht="20.100000000000001" customHeight="1" x14ac:dyDescent="0.2">
      <c r="A197" s="71">
        <v>3433</v>
      </c>
      <c r="B197" s="72" t="s">
        <v>109</v>
      </c>
      <c r="C197" s="73">
        <f>SUM(C198:C199)</f>
        <v>9000</v>
      </c>
      <c r="D197" s="98">
        <f>SUM(D198:D199)</f>
        <v>0</v>
      </c>
      <c r="E197" s="5">
        <f t="shared" si="140"/>
        <v>9000</v>
      </c>
      <c r="F197" s="73">
        <f t="shared" ref="F197:N197" si="207">SUM(F198:F199)</f>
        <v>15000</v>
      </c>
      <c r="G197" s="98">
        <f t="shared" si="207"/>
        <v>0</v>
      </c>
      <c r="H197" s="5">
        <f t="shared" ref="H197:K197" si="208">SUM(H198:H199)</f>
        <v>15000</v>
      </c>
      <c r="I197" s="73">
        <f t="shared" si="208"/>
        <v>13022.58</v>
      </c>
      <c r="J197" s="98">
        <f t="shared" si="208"/>
        <v>0</v>
      </c>
      <c r="K197" s="5">
        <f t="shared" si="208"/>
        <v>13022.58</v>
      </c>
      <c r="L197" s="73">
        <f t="shared" si="207"/>
        <v>15000</v>
      </c>
      <c r="M197" s="98">
        <f t="shared" si="207"/>
        <v>0</v>
      </c>
      <c r="N197" s="5">
        <f t="shared" si="207"/>
        <v>15000</v>
      </c>
      <c r="O197" s="5">
        <f t="shared" si="138"/>
        <v>0</v>
      </c>
      <c r="P197" s="84">
        <f t="shared" si="139"/>
        <v>0</v>
      </c>
    </row>
    <row r="198" spans="1:16" ht="20.100000000000001" customHeight="1" x14ac:dyDescent="0.2">
      <c r="A198" s="74">
        <v>34333</v>
      </c>
      <c r="B198" s="34" t="s">
        <v>236</v>
      </c>
      <c r="C198" s="37">
        <v>8500</v>
      </c>
      <c r="D198" s="100"/>
      <c r="E198" s="3">
        <f t="shared" ref="E198:E199" si="209">SUM(C198:D198)</f>
        <v>8500</v>
      </c>
      <c r="F198" s="35">
        <v>14000</v>
      </c>
      <c r="G198" s="99">
        <v>0</v>
      </c>
      <c r="H198" s="6">
        <f t="shared" ref="H198:H199" si="210">SUM(F198:G198)</f>
        <v>14000</v>
      </c>
      <c r="I198" s="35">
        <v>12971.43</v>
      </c>
      <c r="J198" s="99">
        <v>0</v>
      </c>
      <c r="K198" s="6">
        <f t="shared" ref="K198:K199" si="211">SUM(I198:J198)</f>
        <v>12971.43</v>
      </c>
      <c r="L198" s="35">
        <v>15000</v>
      </c>
      <c r="M198" s="99"/>
      <c r="N198" s="6">
        <f>L198+M198</f>
        <v>15000</v>
      </c>
      <c r="O198" s="6">
        <f t="shared" ref="O198:O204" si="212">N198-H198</f>
        <v>1000</v>
      </c>
      <c r="P198" s="88">
        <f t="shared" ref="P198:P204" si="213">N198/H198*100-100</f>
        <v>7.1428571428571388</v>
      </c>
    </row>
    <row r="199" spans="1:16" ht="20.100000000000001" customHeight="1" x14ac:dyDescent="0.2">
      <c r="A199" s="74">
        <v>34339</v>
      </c>
      <c r="B199" s="34" t="s">
        <v>237</v>
      </c>
      <c r="C199" s="37">
        <v>500</v>
      </c>
      <c r="D199" s="100"/>
      <c r="E199" s="3">
        <f t="shared" si="209"/>
        <v>500</v>
      </c>
      <c r="F199" s="35">
        <v>1000</v>
      </c>
      <c r="G199" s="99">
        <v>0</v>
      </c>
      <c r="H199" s="6">
        <f t="shared" si="210"/>
        <v>1000</v>
      </c>
      <c r="I199" s="35">
        <v>51.15</v>
      </c>
      <c r="J199" s="99">
        <v>0</v>
      </c>
      <c r="K199" s="6">
        <f t="shared" si="211"/>
        <v>51.15</v>
      </c>
      <c r="L199" s="35">
        <v>0</v>
      </c>
      <c r="M199" s="99"/>
      <c r="N199" s="6">
        <f>L199+M199</f>
        <v>0</v>
      </c>
      <c r="O199" s="6">
        <f t="shared" si="212"/>
        <v>-1000</v>
      </c>
      <c r="P199" s="88">
        <f t="shared" si="213"/>
        <v>-100</v>
      </c>
    </row>
    <row r="200" spans="1:16" s="17" customFormat="1" ht="20.100000000000001" customHeight="1" x14ac:dyDescent="0.2">
      <c r="A200" s="65">
        <v>38</v>
      </c>
      <c r="B200" s="66" t="s">
        <v>247</v>
      </c>
      <c r="C200" s="67">
        <f t="shared" ref="C200:N201" si="214">C201</f>
        <v>0</v>
      </c>
      <c r="D200" s="96">
        <f t="shared" si="214"/>
        <v>0</v>
      </c>
      <c r="E200" s="8">
        <f t="shared" ref="E200:E202" si="215">C200+D200</f>
        <v>0</v>
      </c>
      <c r="F200" s="67">
        <f t="shared" si="214"/>
        <v>0</v>
      </c>
      <c r="G200" s="96">
        <f t="shared" si="214"/>
        <v>0</v>
      </c>
      <c r="H200" s="8">
        <f t="shared" si="214"/>
        <v>0</v>
      </c>
      <c r="I200" s="67">
        <f t="shared" si="214"/>
        <v>0</v>
      </c>
      <c r="J200" s="96">
        <f t="shared" si="214"/>
        <v>0</v>
      </c>
      <c r="K200" s="8">
        <f t="shared" si="214"/>
        <v>0</v>
      </c>
      <c r="L200" s="67">
        <f t="shared" si="214"/>
        <v>0</v>
      </c>
      <c r="M200" s="96">
        <f t="shared" si="214"/>
        <v>0</v>
      </c>
      <c r="N200" s="8">
        <f t="shared" si="214"/>
        <v>0</v>
      </c>
      <c r="O200" s="8">
        <f t="shared" si="212"/>
        <v>0</v>
      </c>
      <c r="P200" s="82" t="e">
        <f t="shared" si="213"/>
        <v>#DIV/0!</v>
      </c>
    </row>
    <row r="201" spans="1:16" s="17" customFormat="1" ht="20.100000000000001" customHeight="1" x14ac:dyDescent="0.2">
      <c r="A201" s="68">
        <v>381</v>
      </c>
      <c r="B201" s="69" t="s">
        <v>134</v>
      </c>
      <c r="C201" s="70">
        <f t="shared" si="214"/>
        <v>0</v>
      </c>
      <c r="D201" s="97">
        <f t="shared" si="214"/>
        <v>0</v>
      </c>
      <c r="E201" s="9">
        <f t="shared" si="215"/>
        <v>0</v>
      </c>
      <c r="F201" s="70">
        <f t="shared" si="214"/>
        <v>0</v>
      </c>
      <c r="G201" s="97">
        <f t="shared" si="214"/>
        <v>0</v>
      </c>
      <c r="H201" s="9">
        <f t="shared" si="214"/>
        <v>0</v>
      </c>
      <c r="I201" s="70">
        <f t="shared" si="214"/>
        <v>0</v>
      </c>
      <c r="J201" s="97">
        <f t="shared" si="214"/>
        <v>0</v>
      </c>
      <c r="K201" s="9">
        <f t="shared" si="214"/>
        <v>0</v>
      </c>
      <c r="L201" s="70">
        <f t="shared" si="214"/>
        <v>0</v>
      </c>
      <c r="M201" s="97">
        <f t="shared" si="214"/>
        <v>0</v>
      </c>
      <c r="N201" s="9">
        <f t="shared" si="214"/>
        <v>0</v>
      </c>
      <c r="O201" s="9">
        <f t="shared" si="212"/>
        <v>0</v>
      </c>
      <c r="P201" s="83" t="e">
        <f t="shared" si="213"/>
        <v>#DIV/0!</v>
      </c>
    </row>
    <row r="202" spans="1:16" s="17" customFormat="1" ht="20.100000000000001" customHeight="1" x14ac:dyDescent="0.2">
      <c r="A202" s="71">
        <v>3811</v>
      </c>
      <c r="B202" s="72" t="s">
        <v>248</v>
      </c>
      <c r="C202" s="73">
        <f>SUM(C203:C204)</f>
        <v>0</v>
      </c>
      <c r="D202" s="98">
        <f>SUM(D203:D204)</f>
        <v>0</v>
      </c>
      <c r="E202" s="5">
        <f t="shared" si="215"/>
        <v>0</v>
      </c>
      <c r="F202" s="73">
        <f t="shared" ref="F202:N202" si="216">SUM(F203:F204)</f>
        <v>0</v>
      </c>
      <c r="G202" s="98">
        <f t="shared" si="216"/>
        <v>0</v>
      </c>
      <c r="H202" s="5">
        <f t="shared" ref="H202:K202" si="217">SUM(H203:H204)</f>
        <v>0</v>
      </c>
      <c r="I202" s="73">
        <f t="shared" si="217"/>
        <v>0</v>
      </c>
      <c r="J202" s="98">
        <f t="shared" si="217"/>
        <v>0</v>
      </c>
      <c r="K202" s="5">
        <f t="shared" si="217"/>
        <v>0</v>
      </c>
      <c r="L202" s="73">
        <f t="shared" si="216"/>
        <v>0</v>
      </c>
      <c r="M202" s="98">
        <f t="shared" si="216"/>
        <v>0</v>
      </c>
      <c r="N202" s="5">
        <f t="shared" si="216"/>
        <v>0</v>
      </c>
      <c r="O202" s="5">
        <f t="shared" si="212"/>
        <v>0</v>
      </c>
      <c r="P202" s="84" t="e">
        <f t="shared" si="213"/>
        <v>#DIV/0!</v>
      </c>
    </row>
    <row r="203" spans="1:16" ht="20.100000000000001" customHeight="1" x14ac:dyDescent="0.2">
      <c r="A203" s="74">
        <v>38118</v>
      </c>
      <c r="B203" s="34" t="s">
        <v>249</v>
      </c>
      <c r="C203" s="37">
        <v>0</v>
      </c>
      <c r="D203" s="100">
        <v>0</v>
      </c>
      <c r="E203" s="3">
        <f t="shared" ref="E203:E204" si="218">SUM(C203:D203)</f>
        <v>0</v>
      </c>
      <c r="F203" s="37">
        <v>0</v>
      </c>
      <c r="G203" s="100">
        <v>0</v>
      </c>
      <c r="H203" s="3">
        <f t="shared" ref="H203:H204" si="219">SUM(F203:G203)</f>
        <v>0</v>
      </c>
      <c r="I203" s="37">
        <v>0</v>
      </c>
      <c r="J203" s="100">
        <v>0</v>
      </c>
      <c r="K203" s="3">
        <f t="shared" ref="K203:K204" si="220">SUM(I203:J203)</f>
        <v>0</v>
      </c>
      <c r="L203" s="37">
        <f>C203+F203</f>
        <v>0</v>
      </c>
      <c r="M203" s="100">
        <f>D203+G203</f>
        <v>0</v>
      </c>
      <c r="N203" s="3">
        <f>L203+M203</f>
        <v>0</v>
      </c>
      <c r="O203" s="3">
        <f t="shared" si="212"/>
        <v>0</v>
      </c>
      <c r="P203" s="85" t="e">
        <f t="shared" si="213"/>
        <v>#DIV/0!</v>
      </c>
    </row>
    <row r="204" spans="1:16" ht="20.100000000000001" customHeight="1" x14ac:dyDescent="0.2">
      <c r="A204" s="74">
        <v>38119</v>
      </c>
      <c r="B204" s="34" t="s">
        <v>250</v>
      </c>
      <c r="C204" s="37">
        <v>0</v>
      </c>
      <c r="D204" s="100">
        <v>0</v>
      </c>
      <c r="E204" s="3">
        <f t="shared" si="218"/>
        <v>0</v>
      </c>
      <c r="F204" s="37">
        <v>0</v>
      </c>
      <c r="G204" s="100">
        <v>0</v>
      </c>
      <c r="H204" s="3">
        <f t="shared" si="219"/>
        <v>0</v>
      </c>
      <c r="I204" s="37">
        <v>0</v>
      </c>
      <c r="J204" s="100">
        <v>0</v>
      </c>
      <c r="K204" s="3">
        <f t="shared" si="220"/>
        <v>0</v>
      </c>
      <c r="L204" s="37">
        <f>C204+F204</f>
        <v>0</v>
      </c>
      <c r="M204" s="100">
        <f>D204+G204</f>
        <v>0</v>
      </c>
      <c r="N204" s="3">
        <f>L204+M204</f>
        <v>0</v>
      </c>
      <c r="O204" s="3">
        <f t="shared" si="212"/>
        <v>0</v>
      </c>
      <c r="P204" s="85" t="e">
        <f t="shared" si="213"/>
        <v>#DIV/0!</v>
      </c>
    </row>
  </sheetData>
  <mergeCells count="1">
    <mergeCell ref="A1:P1"/>
  </mergeCells>
  <phoneticPr fontId="1" type="noConversion"/>
  <pageMargins left="0.70866141732283472" right="0.39370078740157483" top="0.78740157480314965" bottom="0.59055118110236227" header="0.39370078740157483" footer="0.39370078740157483"/>
  <pageSetup paperSize="8" scale="55" fitToHeight="0" orientation="landscape" horizontalDpi="300" verticalDpi="300" r:id="rId1"/>
  <headerFooter alignWithMargins="0">
    <oddHeader>&amp;L&amp;"Calibri,Uobičajeno"&amp;9Upravno vijeće
17.12.2019. godine&amp;C&amp;"Calibri,Uobičajeno"&amp;9Financijski plan prihoda i rashoda za 2020. godinu&amp;R&amp;"Calibri,Uobičajeno"&amp;9 29. sjednica
Točka 4. dnevnog reda</oddHeader>
    <oddFooter>&amp;L&amp;"Calibri,Uobičajeno"&amp;9Nastavni zavod za javno zdravstvo Dr. "Andrija Štampar"&amp;C&amp;"Calibri,Uobičajeno"&amp;9&amp;A&amp;R&amp;"Calibri,Uobičajeno"&amp;9&amp;P/&amp;N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  <pageSetUpPr fitToPage="1"/>
  </sheetPr>
  <dimension ref="A1:P57"/>
  <sheetViews>
    <sheetView zoomScaleNormal="100" workbookViewId="0">
      <pane xSplit="2" ySplit="3" topLeftCell="H4" activePane="bottomRight" state="frozen"/>
      <selection sqref="A1:H1"/>
      <selection pane="topRight" sqref="A1:H1"/>
      <selection pane="bottomLeft" sqref="A1:H1"/>
      <selection pane="bottomRight" activeCell="N5" sqref="N5"/>
    </sheetView>
  </sheetViews>
  <sheetFormatPr defaultRowHeight="15.75" customHeight="1" x14ac:dyDescent="0.2"/>
  <cols>
    <col min="1" max="1" width="10.7109375" style="22" customWidth="1"/>
    <col min="2" max="2" width="65.7109375" style="22" customWidth="1"/>
    <col min="3" max="3" width="20.7109375" style="22" customWidth="1"/>
    <col min="4" max="4" width="20.7109375" style="109" customWidth="1"/>
    <col min="5" max="5" width="20.7109375" style="1" customWidth="1"/>
    <col min="6" max="6" width="20.7109375" style="22" customWidth="1"/>
    <col min="7" max="7" width="20.7109375" style="109" customWidth="1"/>
    <col min="8" max="8" width="20.7109375" style="1" customWidth="1"/>
    <col min="9" max="9" width="20.7109375" style="22" customWidth="1"/>
    <col min="10" max="10" width="20.7109375" style="109" customWidth="1"/>
    <col min="11" max="11" width="20.7109375" style="13" customWidth="1"/>
    <col min="12" max="12" width="20.7109375" style="80" customWidth="1"/>
    <col min="13" max="13" width="20.7109375" style="108" customWidth="1"/>
    <col min="14" max="16" width="20.7109375" style="2" customWidth="1"/>
    <col min="17" max="16384" width="9.140625" style="22"/>
  </cols>
  <sheetData>
    <row r="1" spans="1:16" s="56" customFormat="1" ht="24.95" customHeight="1" thickBot="1" x14ac:dyDescent="0.25">
      <c r="A1" s="114" t="s">
        <v>302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</row>
    <row r="2" spans="1:16" s="56" customFormat="1" ht="20.100000000000001" customHeight="1" thickTop="1" x14ac:dyDescent="0.2">
      <c r="C2" s="57"/>
      <c r="D2" s="92"/>
      <c r="E2" s="7"/>
      <c r="F2" s="57"/>
      <c r="G2" s="92"/>
      <c r="H2" s="7"/>
      <c r="I2" s="57"/>
      <c r="J2" s="92"/>
      <c r="K2" s="18"/>
      <c r="M2" s="103"/>
      <c r="N2" s="4"/>
      <c r="O2" s="4"/>
      <c r="P2" s="4"/>
    </row>
    <row r="3" spans="1:16" s="56" customFormat="1" ht="51" x14ac:dyDescent="0.2">
      <c r="A3" s="58" t="s">
        <v>121</v>
      </c>
      <c r="B3" s="24" t="s">
        <v>152</v>
      </c>
      <c r="C3" s="59" t="s">
        <v>267</v>
      </c>
      <c r="D3" s="93" t="s">
        <v>301</v>
      </c>
      <c r="E3" s="10" t="s">
        <v>291</v>
      </c>
      <c r="F3" s="24" t="s">
        <v>292</v>
      </c>
      <c r="G3" s="104" t="s">
        <v>293</v>
      </c>
      <c r="H3" s="10" t="s">
        <v>294</v>
      </c>
      <c r="I3" s="59" t="s">
        <v>295</v>
      </c>
      <c r="J3" s="93" t="s">
        <v>296</v>
      </c>
      <c r="K3" s="10" t="s">
        <v>297</v>
      </c>
      <c r="L3" s="59" t="s">
        <v>286</v>
      </c>
      <c r="M3" s="93" t="s">
        <v>298</v>
      </c>
      <c r="N3" s="10" t="s">
        <v>299</v>
      </c>
      <c r="O3" s="20" t="s">
        <v>288</v>
      </c>
      <c r="P3" s="10" t="s">
        <v>289</v>
      </c>
    </row>
    <row r="4" spans="1:16" s="86" customFormat="1" ht="11.25" x14ac:dyDescent="0.2">
      <c r="A4" s="60">
        <v>1</v>
      </c>
      <c r="B4" s="25">
        <v>2</v>
      </c>
      <c r="C4" s="25">
        <v>3</v>
      </c>
      <c r="D4" s="105">
        <v>4</v>
      </c>
      <c r="E4" s="11">
        <v>5</v>
      </c>
      <c r="F4" s="25">
        <v>6</v>
      </c>
      <c r="G4" s="105">
        <v>7</v>
      </c>
      <c r="H4" s="11">
        <v>8</v>
      </c>
      <c r="I4" s="25">
        <v>9</v>
      </c>
      <c r="J4" s="105">
        <v>10</v>
      </c>
      <c r="K4" s="19">
        <v>11</v>
      </c>
      <c r="M4" s="110"/>
      <c r="N4" s="14"/>
      <c r="O4" s="14"/>
      <c r="P4" s="14"/>
    </row>
    <row r="5" spans="1:16" ht="20.100000000000001" customHeight="1" x14ac:dyDescent="0.2">
      <c r="A5" s="63">
        <v>4</v>
      </c>
      <c r="B5" s="63" t="s">
        <v>238</v>
      </c>
      <c r="C5" s="64">
        <f>C6+C10+C52</f>
        <v>3958000</v>
      </c>
      <c r="D5" s="95">
        <f>D6+D10+D52</f>
        <v>25414931.190000001</v>
      </c>
      <c r="E5" s="15">
        <f>C5+D5</f>
        <v>29372931.190000001</v>
      </c>
      <c r="F5" s="64">
        <f t="shared" ref="F5:K5" si="0">F6+F10+F52</f>
        <v>5087540</v>
      </c>
      <c r="G5" s="95">
        <f t="shared" si="0"/>
        <v>16584647.84</v>
      </c>
      <c r="H5" s="15">
        <f t="shared" si="0"/>
        <v>21672187.84</v>
      </c>
      <c r="I5" s="64">
        <f t="shared" si="0"/>
        <v>2379008.0900000003</v>
      </c>
      <c r="J5" s="95">
        <f t="shared" si="0"/>
        <v>13205032</v>
      </c>
      <c r="K5" s="15">
        <f t="shared" si="0"/>
        <v>15584040.09</v>
      </c>
      <c r="L5" s="64">
        <f t="shared" ref="L5:N5" si="1">L6+L10+L52</f>
        <v>1714041</v>
      </c>
      <c r="M5" s="95">
        <f t="shared" si="1"/>
        <v>50437833.760000005</v>
      </c>
      <c r="N5" s="15">
        <f t="shared" si="1"/>
        <v>52151874.760000005</v>
      </c>
      <c r="O5" s="15">
        <f>N5-H5</f>
        <v>30479686.920000006</v>
      </c>
      <c r="P5" s="81">
        <f>N5/H5*100-100</f>
        <v>140.63963982327687</v>
      </c>
    </row>
    <row r="6" spans="1:16" ht="20.100000000000001" customHeight="1" x14ac:dyDescent="0.2">
      <c r="A6" s="66">
        <v>41</v>
      </c>
      <c r="B6" s="66" t="s">
        <v>239</v>
      </c>
      <c r="C6" s="67">
        <f t="shared" ref="C6:N8" si="2">C7</f>
        <v>0</v>
      </c>
      <c r="D6" s="96">
        <f t="shared" si="2"/>
        <v>0</v>
      </c>
      <c r="E6" s="8">
        <f t="shared" si="2"/>
        <v>0</v>
      </c>
      <c r="F6" s="67">
        <f t="shared" si="2"/>
        <v>527625</v>
      </c>
      <c r="G6" s="96">
        <f t="shared" si="2"/>
        <v>0</v>
      </c>
      <c r="H6" s="8">
        <f t="shared" si="2"/>
        <v>527625</v>
      </c>
      <c r="I6" s="67">
        <f t="shared" si="2"/>
        <v>525878</v>
      </c>
      <c r="J6" s="96">
        <f t="shared" si="2"/>
        <v>0</v>
      </c>
      <c r="K6" s="8">
        <f t="shared" si="2"/>
        <v>525878</v>
      </c>
      <c r="L6" s="67">
        <f t="shared" si="2"/>
        <v>537591</v>
      </c>
      <c r="M6" s="96">
        <f t="shared" si="2"/>
        <v>0</v>
      </c>
      <c r="N6" s="8">
        <f t="shared" si="2"/>
        <v>537591</v>
      </c>
      <c r="O6" s="8">
        <f t="shared" ref="O6:O56" si="3">N6-H6</f>
        <v>9966</v>
      </c>
      <c r="P6" s="82">
        <f t="shared" ref="P6:P56" si="4">N6/H6*100-100</f>
        <v>1.8888415067519446</v>
      </c>
    </row>
    <row r="7" spans="1:16" ht="20.100000000000001" customHeight="1" x14ac:dyDescent="0.2">
      <c r="A7" s="69">
        <v>412</v>
      </c>
      <c r="B7" s="69" t="s">
        <v>126</v>
      </c>
      <c r="C7" s="70">
        <f t="shared" si="2"/>
        <v>0</v>
      </c>
      <c r="D7" s="97">
        <f t="shared" ref="D7:N8" si="5">D8</f>
        <v>0</v>
      </c>
      <c r="E7" s="9">
        <f t="shared" si="5"/>
        <v>0</v>
      </c>
      <c r="F7" s="70">
        <f t="shared" si="5"/>
        <v>527625</v>
      </c>
      <c r="G7" s="97">
        <f t="shared" si="5"/>
        <v>0</v>
      </c>
      <c r="H7" s="9">
        <f t="shared" si="5"/>
        <v>527625</v>
      </c>
      <c r="I7" s="70">
        <f t="shared" si="5"/>
        <v>525878</v>
      </c>
      <c r="J7" s="97">
        <f t="shared" si="5"/>
        <v>0</v>
      </c>
      <c r="K7" s="9">
        <f t="shared" si="5"/>
        <v>525878</v>
      </c>
      <c r="L7" s="70">
        <f t="shared" si="5"/>
        <v>537591</v>
      </c>
      <c r="M7" s="97">
        <f t="shared" si="5"/>
        <v>0</v>
      </c>
      <c r="N7" s="9">
        <f t="shared" si="5"/>
        <v>537591</v>
      </c>
      <c r="O7" s="9">
        <f t="shared" si="3"/>
        <v>9966</v>
      </c>
      <c r="P7" s="83">
        <f t="shared" si="4"/>
        <v>1.8888415067519446</v>
      </c>
    </row>
    <row r="8" spans="1:16" s="87" customFormat="1" ht="20.100000000000001" customHeight="1" x14ac:dyDescent="0.2">
      <c r="A8" s="72">
        <v>4123</v>
      </c>
      <c r="B8" s="72" t="s">
        <v>127</v>
      </c>
      <c r="C8" s="73">
        <f t="shared" si="2"/>
        <v>0</v>
      </c>
      <c r="D8" s="98">
        <f t="shared" si="5"/>
        <v>0</v>
      </c>
      <c r="E8" s="5">
        <f t="shared" si="5"/>
        <v>0</v>
      </c>
      <c r="F8" s="73">
        <f t="shared" si="5"/>
        <v>527625</v>
      </c>
      <c r="G8" s="98">
        <f t="shared" si="5"/>
        <v>0</v>
      </c>
      <c r="H8" s="5">
        <f t="shared" si="5"/>
        <v>527625</v>
      </c>
      <c r="I8" s="73">
        <f t="shared" si="5"/>
        <v>525878</v>
      </c>
      <c r="J8" s="98">
        <f t="shared" si="5"/>
        <v>0</v>
      </c>
      <c r="K8" s="5">
        <f t="shared" si="5"/>
        <v>525878</v>
      </c>
      <c r="L8" s="73">
        <f t="shared" si="5"/>
        <v>537591</v>
      </c>
      <c r="M8" s="98">
        <f t="shared" si="5"/>
        <v>0</v>
      </c>
      <c r="N8" s="5">
        <f t="shared" si="5"/>
        <v>537591</v>
      </c>
      <c r="O8" s="5">
        <f t="shared" si="3"/>
        <v>9966</v>
      </c>
      <c r="P8" s="84">
        <f t="shared" si="4"/>
        <v>1.8888415067519446</v>
      </c>
    </row>
    <row r="9" spans="1:16" ht="20.100000000000001" customHeight="1" x14ac:dyDescent="0.2">
      <c r="A9" s="34">
        <v>41231</v>
      </c>
      <c r="B9" s="34" t="s">
        <v>127</v>
      </c>
      <c r="C9" s="37">
        <v>0</v>
      </c>
      <c r="D9" s="100">
        <v>0</v>
      </c>
      <c r="E9" s="3">
        <f>C9+D9</f>
        <v>0</v>
      </c>
      <c r="F9" s="37">
        <v>527625</v>
      </c>
      <c r="G9" s="100">
        <v>0</v>
      </c>
      <c r="H9" s="3">
        <v>527625</v>
      </c>
      <c r="I9" s="37">
        <v>525878</v>
      </c>
      <c r="J9" s="100">
        <v>0</v>
      </c>
      <c r="K9" s="3">
        <f>I9+J9</f>
        <v>525878</v>
      </c>
      <c r="L9" s="37">
        <v>537591</v>
      </c>
      <c r="M9" s="100">
        <v>0</v>
      </c>
      <c r="N9" s="3">
        <f>L9+M9</f>
        <v>537591</v>
      </c>
      <c r="O9" s="3">
        <f>N9-H9</f>
        <v>9966</v>
      </c>
      <c r="P9" s="85">
        <f t="shared" si="4"/>
        <v>1.8888415067519446</v>
      </c>
    </row>
    <row r="10" spans="1:16" ht="20.100000000000001" customHeight="1" x14ac:dyDescent="0.2">
      <c r="A10" s="66">
        <v>42</v>
      </c>
      <c r="B10" s="66" t="s">
        <v>111</v>
      </c>
      <c r="C10" s="67">
        <f>C11+C15+C44+C49</f>
        <v>2320000</v>
      </c>
      <c r="D10" s="96">
        <f>D11+D15+D44+D49</f>
        <v>17456096</v>
      </c>
      <c r="E10" s="8">
        <f t="shared" ref="E10:E56" si="6">C10+D10</f>
        <v>19776096</v>
      </c>
      <c r="F10" s="67">
        <f t="shared" ref="F10:K10" si="7">F11+F15+F44+F49</f>
        <v>1980415</v>
      </c>
      <c r="G10" s="96">
        <f t="shared" ref="G10" si="8">G11+G15+G44+G49</f>
        <v>0</v>
      </c>
      <c r="H10" s="8">
        <f t="shared" si="7"/>
        <v>1980415</v>
      </c>
      <c r="I10" s="67">
        <f t="shared" si="7"/>
        <v>1853130.0900000003</v>
      </c>
      <c r="J10" s="96">
        <f t="shared" si="7"/>
        <v>0</v>
      </c>
      <c r="K10" s="8">
        <f t="shared" si="7"/>
        <v>1853130.0900000003</v>
      </c>
      <c r="L10" s="67">
        <f t="shared" ref="L10:N10" si="9">L11+L15+L44+L49</f>
        <v>1117825</v>
      </c>
      <c r="M10" s="96">
        <f t="shared" si="9"/>
        <v>19623615.300000001</v>
      </c>
      <c r="N10" s="8">
        <f t="shared" si="9"/>
        <v>20741440.300000001</v>
      </c>
      <c r="O10" s="8">
        <f t="shared" si="3"/>
        <v>18761025.300000001</v>
      </c>
      <c r="P10" s="82">
        <f t="shared" si="4"/>
        <v>947.32797418722839</v>
      </c>
    </row>
    <row r="11" spans="1:16" ht="20.100000000000001" customHeight="1" x14ac:dyDescent="0.2">
      <c r="A11" s="69">
        <v>421</v>
      </c>
      <c r="B11" s="69" t="s">
        <v>268</v>
      </c>
      <c r="C11" s="70">
        <f>C12</f>
        <v>0</v>
      </c>
      <c r="D11" s="97">
        <f>D12</f>
        <v>0</v>
      </c>
      <c r="E11" s="9">
        <f t="shared" si="6"/>
        <v>0</v>
      </c>
      <c r="F11" s="70">
        <f t="shared" ref="F11:N11" si="10">F12</f>
        <v>0</v>
      </c>
      <c r="G11" s="97">
        <f t="shared" si="10"/>
        <v>0</v>
      </c>
      <c r="H11" s="9">
        <f t="shared" si="10"/>
        <v>0</v>
      </c>
      <c r="I11" s="70">
        <f t="shared" si="10"/>
        <v>0</v>
      </c>
      <c r="J11" s="97">
        <f t="shared" si="10"/>
        <v>0</v>
      </c>
      <c r="K11" s="9">
        <f t="shared" si="10"/>
        <v>0</v>
      </c>
      <c r="L11" s="70">
        <f t="shared" si="10"/>
        <v>0</v>
      </c>
      <c r="M11" s="97">
        <f t="shared" si="10"/>
        <v>0</v>
      </c>
      <c r="N11" s="9">
        <f t="shared" si="10"/>
        <v>0</v>
      </c>
      <c r="O11" s="9">
        <f t="shared" si="3"/>
        <v>0</v>
      </c>
      <c r="P11" s="83" t="e">
        <f t="shared" si="4"/>
        <v>#DIV/0!</v>
      </c>
    </row>
    <row r="12" spans="1:16" ht="20.100000000000001" customHeight="1" x14ac:dyDescent="0.2">
      <c r="A12" s="72">
        <v>4212</v>
      </c>
      <c r="B12" s="72" t="s">
        <v>269</v>
      </c>
      <c r="C12" s="73">
        <f>SUM(C13:C14)</f>
        <v>0</v>
      </c>
      <c r="D12" s="98">
        <f>SUM(D13:D14)</f>
        <v>0</v>
      </c>
      <c r="E12" s="5">
        <f t="shared" si="6"/>
        <v>0</v>
      </c>
      <c r="F12" s="73">
        <f t="shared" ref="F12:K12" si="11">SUM(F13:F14)</f>
        <v>0</v>
      </c>
      <c r="G12" s="98">
        <f t="shared" ref="G12" si="12">SUM(G13:G14)</f>
        <v>0</v>
      </c>
      <c r="H12" s="5">
        <f t="shared" si="11"/>
        <v>0</v>
      </c>
      <c r="I12" s="73">
        <f t="shared" si="11"/>
        <v>0</v>
      </c>
      <c r="J12" s="98">
        <f t="shared" si="11"/>
        <v>0</v>
      </c>
      <c r="K12" s="5">
        <f t="shared" si="11"/>
        <v>0</v>
      </c>
      <c r="L12" s="73">
        <f t="shared" ref="L12:N12" si="13">SUM(L13:L14)</f>
        <v>0</v>
      </c>
      <c r="M12" s="98">
        <f t="shared" si="13"/>
        <v>0</v>
      </c>
      <c r="N12" s="5">
        <f t="shared" si="13"/>
        <v>0</v>
      </c>
      <c r="O12" s="5">
        <f t="shared" si="3"/>
        <v>0</v>
      </c>
      <c r="P12" s="84" t="e">
        <f t="shared" si="4"/>
        <v>#DIV/0!</v>
      </c>
    </row>
    <row r="13" spans="1:16" ht="20.100000000000001" customHeight="1" x14ac:dyDescent="0.2">
      <c r="A13" s="34">
        <v>42122</v>
      </c>
      <c r="B13" s="34" t="s">
        <v>270</v>
      </c>
      <c r="C13" s="37">
        <v>0</v>
      </c>
      <c r="D13" s="100">
        <v>0</v>
      </c>
      <c r="E13" s="3">
        <f t="shared" si="6"/>
        <v>0</v>
      </c>
      <c r="F13" s="37">
        <v>0</v>
      </c>
      <c r="G13" s="100">
        <v>0</v>
      </c>
      <c r="H13" s="3">
        <f>F13+G13</f>
        <v>0</v>
      </c>
      <c r="I13" s="37">
        <v>0</v>
      </c>
      <c r="J13" s="100">
        <v>0</v>
      </c>
      <c r="K13" s="3">
        <f t="shared" ref="K13:K14" si="14">I13+J13</f>
        <v>0</v>
      </c>
      <c r="L13" s="37">
        <v>0</v>
      </c>
      <c r="M13" s="100">
        <v>0</v>
      </c>
      <c r="N13" s="3">
        <f t="shared" ref="N13:N14" si="15">L13+M13</f>
        <v>0</v>
      </c>
      <c r="O13" s="3">
        <f t="shared" si="3"/>
        <v>0</v>
      </c>
      <c r="P13" s="85" t="e">
        <f t="shared" si="4"/>
        <v>#DIV/0!</v>
      </c>
    </row>
    <row r="14" spans="1:16" ht="20.100000000000001" customHeight="1" x14ac:dyDescent="0.2">
      <c r="A14" s="34">
        <v>42129</v>
      </c>
      <c r="B14" s="34" t="s">
        <v>271</v>
      </c>
      <c r="C14" s="37">
        <v>0</v>
      </c>
      <c r="D14" s="100">
        <v>0</v>
      </c>
      <c r="E14" s="3">
        <f t="shared" si="6"/>
        <v>0</v>
      </c>
      <c r="F14" s="37">
        <v>0</v>
      </c>
      <c r="G14" s="100">
        <v>0</v>
      </c>
      <c r="H14" s="3">
        <f>F14+G14</f>
        <v>0</v>
      </c>
      <c r="I14" s="37">
        <v>0</v>
      </c>
      <c r="J14" s="100">
        <v>0</v>
      </c>
      <c r="K14" s="3">
        <f t="shared" si="14"/>
        <v>0</v>
      </c>
      <c r="L14" s="37">
        <v>0</v>
      </c>
      <c r="M14" s="100">
        <v>0</v>
      </c>
      <c r="N14" s="3">
        <f t="shared" si="15"/>
        <v>0</v>
      </c>
      <c r="O14" s="3">
        <f t="shared" si="3"/>
        <v>0</v>
      </c>
      <c r="P14" s="85" t="e">
        <f t="shared" si="4"/>
        <v>#DIV/0!</v>
      </c>
    </row>
    <row r="15" spans="1:16" ht="20.100000000000001" customHeight="1" x14ac:dyDescent="0.2">
      <c r="A15" s="69">
        <v>422</v>
      </c>
      <c r="B15" s="69" t="s">
        <v>112</v>
      </c>
      <c r="C15" s="70">
        <f>C16+C21+C26+C32+C36+C40</f>
        <v>2320000</v>
      </c>
      <c r="D15" s="97">
        <f>D16+D21+D26+D32+D36+D40</f>
        <v>17165496</v>
      </c>
      <c r="E15" s="9">
        <f t="shared" si="6"/>
        <v>19485496</v>
      </c>
      <c r="F15" s="70">
        <f t="shared" ref="F15:K15" si="16">F16+F21+F26+F32+F36+F40</f>
        <v>1898340</v>
      </c>
      <c r="G15" s="97">
        <f t="shared" si="16"/>
        <v>0</v>
      </c>
      <c r="H15" s="9">
        <f t="shared" si="16"/>
        <v>1898340</v>
      </c>
      <c r="I15" s="70">
        <f t="shared" si="16"/>
        <v>1853130.0900000003</v>
      </c>
      <c r="J15" s="97">
        <f t="shared" si="16"/>
        <v>0</v>
      </c>
      <c r="K15" s="9">
        <f t="shared" si="16"/>
        <v>1853130.0900000003</v>
      </c>
      <c r="L15" s="70">
        <f t="shared" ref="L15:N15" si="17">L16+L21+L26+L32+L36+L40</f>
        <v>1090325</v>
      </c>
      <c r="M15" s="97">
        <f t="shared" si="17"/>
        <v>19333015.300000001</v>
      </c>
      <c r="N15" s="9">
        <f t="shared" si="17"/>
        <v>20423340.300000001</v>
      </c>
      <c r="O15" s="9">
        <f t="shared" si="3"/>
        <v>18525000.300000001</v>
      </c>
      <c r="P15" s="83">
        <f t="shared" si="4"/>
        <v>975.8526028003414</v>
      </c>
    </row>
    <row r="16" spans="1:16" ht="20.100000000000001" customHeight="1" x14ac:dyDescent="0.2">
      <c r="A16" s="72">
        <v>4221</v>
      </c>
      <c r="B16" s="72" t="s">
        <v>113</v>
      </c>
      <c r="C16" s="73">
        <f>SUM(C17:C20)</f>
        <v>0</v>
      </c>
      <c r="D16" s="98">
        <f>SUM(D17:D20)</f>
        <v>1769520</v>
      </c>
      <c r="E16" s="5">
        <f t="shared" si="6"/>
        <v>1769520</v>
      </c>
      <c r="F16" s="73">
        <f t="shared" ref="F16:K16" si="18">SUM(F17:F20)</f>
        <v>375200</v>
      </c>
      <c r="G16" s="98">
        <f t="shared" si="18"/>
        <v>0</v>
      </c>
      <c r="H16" s="5">
        <f t="shared" si="18"/>
        <v>375200</v>
      </c>
      <c r="I16" s="73">
        <f t="shared" si="18"/>
        <v>155210.07</v>
      </c>
      <c r="J16" s="98">
        <f t="shared" si="18"/>
        <v>0</v>
      </c>
      <c r="K16" s="5">
        <f t="shared" si="18"/>
        <v>155210.07</v>
      </c>
      <c r="L16" s="73">
        <f t="shared" ref="L16:N16" si="19">SUM(L17:L20)</f>
        <v>844200</v>
      </c>
      <c r="M16" s="98">
        <f t="shared" si="19"/>
        <v>4038843.3</v>
      </c>
      <c r="N16" s="5">
        <f t="shared" si="19"/>
        <v>4883043.3</v>
      </c>
      <c r="O16" s="5">
        <f t="shared" si="3"/>
        <v>4507843.3</v>
      </c>
      <c r="P16" s="84">
        <f t="shared" si="4"/>
        <v>1201.4507729211086</v>
      </c>
    </row>
    <row r="17" spans="1:16" ht="20.100000000000001" customHeight="1" x14ac:dyDescent="0.2">
      <c r="A17" s="34">
        <v>42211</v>
      </c>
      <c r="B17" s="34" t="s">
        <v>114</v>
      </c>
      <c r="C17" s="37">
        <v>0</v>
      </c>
      <c r="D17" s="100">
        <v>1769520</v>
      </c>
      <c r="E17" s="3">
        <v>1769520</v>
      </c>
      <c r="F17" s="37">
        <v>316575</v>
      </c>
      <c r="G17" s="100">
        <v>0</v>
      </c>
      <c r="H17" s="3">
        <v>316575</v>
      </c>
      <c r="I17" s="37">
        <v>22970.28</v>
      </c>
      <c r="J17" s="100">
        <v>0</v>
      </c>
      <c r="K17" s="3">
        <f t="shared" ref="K17:K20" si="20">I17+J17</f>
        <v>22970.28</v>
      </c>
      <c r="L17" s="37">
        <v>844200</v>
      </c>
      <c r="M17" s="100">
        <v>1769520</v>
      </c>
      <c r="N17" s="3">
        <f t="shared" ref="N17:N20" si="21">L17+M17</f>
        <v>2613720</v>
      </c>
      <c r="O17" s="3">
        <f t="shared" si="3"/>
        <v>2297145</v>
      </c>
      <c r="P17" s="85">
        <f t="shared" si="4"/>
        <v>725.62425965411046</v>
      </c>
    </row>
    <row r="18" spans="1:16" ht="20.100000000000001" customHeight="1" x14ac:dyDescent="0.2">
      <c r="A18" s="34">
        <v>42212</v>
      </c>
      <c r="B18" s="34" t="s">
        <v>115</v>
      </c>
      <c r="C18" s="37">
        <v>0</v>
      </c>
      <c r="D18" s="100"/>
      <c r="E18" s="3">
        <f t="shared" si="6"/>
        <v>0</v>
      </c>
      <c r="F18" s="37">
        <v>58625</v>
      </c>
      <c r="G18" s="100">
        <v>0</v>
      </c>
      <c r="H18" s="3">
        <v>58625</v>
      </c>
      <c r="I18" s="37">
        <v>97143.79</v>
      </c>
      <c r="J18" s="100">
        <v>0</v>
      </c>
      <c r="K18" s="3">
        <f t="shared" si="20"/>
        <v>97143.79</v>
      </c>
      <c r="L18" s="37">
        <v>0</v>
      </c>
      <c r="M18" s="100">
        <v>0</v>
      </c>
      <c r="N18" s="3">
        <f t="shared" si="21"/>
        <v>0</v>
      </c>
      <c r="O18" s="3">
        <f t="shared" si="3"/>
        <v>-58625</v>
      </c>
      <c r="P18" s="85">
        <f t="shared" si="4"/>
        <v>-100</v>
      </c>
    </row>
    <row r="19" spans="1:16" ht="20.100000000000001" customHeight="1" x14ac:dyDescent="0.2">
      <c r="A19" s="34">
        <v>422120</v>
      </c>
      <c r="B19" s="34" t="s">
        <v>128</v>
      </c>
      <c r="C19" s="37">
        <v>0</v>
      </c>
      <c r="D19" s="100"/>
      <c r="E19" s="3">
        <f t="shared" si="6"/>
        <v>0</v>
      </c>
      <c r="F19" s="37">
        <v>0</v>
      </c>
      <c r="G19" s="100">
        <v>0</v>
      </c>
      <c r="H19" s="3">
        <f>F19+G19</f>
        <v>0</v>
      </c>
      <c r="I19" s="37">
        <v>0</v>
      </c>
      <c r="J19" s="100">
        <v>0</v>
      </c>
      <c r="K19" s="3">
        <f t="shared" si="20"/>
        <v>0</v>
      </c>
      <c r="L19" s="37">
        <v>0</v>
      </c>
      <c r="M19" s="100">
        <v>2269323.2999999998</v>
      </c>
      <c r="N19" s="3">
        <f t="shared" si="21"/>
        <v>2269323.2999999998</v>
      </c>
      <c r="O19" s="3">
        <f t="shared" si="3"/>
        <v>2269323.2999999998</v>
      </c>
      <c r="P19" s="85" t="e">
        <f t="shared" si="4"/>
        <v>#DIV/0!</v>
      </c>
    </row>
    <row r="20" spans="1:16" ht="20.100000000000001" customHeight="1" x14ac:dyDescent="0.2">
      <c r="A20" s="34">
        <v>42219</v>
      </c>
      <c r="B20" s="34" t="s">
        <v>266</v>
      </c>
      <c r="C20" s="37">
        <v>0</v>
      </c>
      <c r="D20" s="100"/>
      <c r="E20" s="3">
        <f t="shared" si="6"/>
        <v>0</v>
      </c>
      <c r="F20" s="37">
        <v>0</v>
      </c>
      <c r="G20" s="100">
        <v>0</v>
      </c>
      <c r="H20" s="3">
        <f>F20+G20</f>
        <v>0</v>
      </c>
      <c r="I20" s="37">
        <v>35096</v>
      </c>
      <c r="J20" s="100">
        <v>0</v>
      </c>
      <c r="K20" s="3">
        <f t="shared" si="20"/>
        <v>35096</v>
      </c>
      <c r="L20" s="37">
        <v>0</v>
      </c>
      <c r="M20" s="100">
        <v>0</v>
      </c>
      <c r="N20" s="3">
        <f t="shared" si="21"/>
        <v>0</v>
      </c>
      <c r="O20" s="3">
        <f t="shared" si="3"/>
        <v>0</v>
      </c>
      <c r="P20" s="85" t="e">
        <f t="shared" si="4"/>
        <v>#DIV/0!</v>
      </c>
    </row>
    <row r="21" spans="1:16" ht="20.100000000000001" customHeight="1" x14ac:dyDescent="0.2">
      <c r="A21" s="72">
        <v>4222</v>
      </c>
      <c r="B21" s="72" t="s">
        <v>120</v>
      </c>
      <c r="C21" s="73">
        <f>SUM(C22:C25)</f>
        <v>0</v>
      </c>
      <c r="D21" s="98">
        <f>SUM(D22:D25)</f>
        <v>0</v>
      </c>
      <c r="E21" s="5">
        <f t="shared" si="6"/>
        <v>0</v>
      </c>
      <c r="F21" s="73">
        <f t="shared" ref="F21:K21" si="22">SUM(F22:F25)</f>
        <v>0</v>
      </c>
      <c r="G21" s="98">
        <f t="shared" si="22"/>
        <v>0</v>
      </c>
      <c r="H21" s="5">
        <f t="shared" si="22"/>
        <v>0</v>
      </c>
      <c r="I21" s="73">
        <f t="shared" si="22"/>
        <v>8728.09</v>
      </c>
      <c r="J21" s="98">
        <f t="shared" si="22"/>
        <v>0</v>
      </c>
      <c r="K21" s="5">
        <f t="shared" si="22"/>
        <v>8728.09</v>
      </c>
      <c r="L21" s="73">
        <f t="shared" ref="L21:N21" si="23">SUM(L22:L25)</f>
        <v>58625</v>
      </c>
      <c r="M21" s="98">
        <f t="shared" si="23"/>
        <v>0</v>
      </c>
      <c r="N21" s="5">
        <f t="shared" si="23"/>
        <v>58625</v>
      </c>
      <c r="O21" s="5">
        <f t="shared" si="3"/>
        <v>58625</v>
      </c>
      <c r="P21" s="84" t="e">
        <f t="shared" si="4"/>
        <v>#DIV/0!</v>
      </c>
    </row>
    <row r="22" spans="1:16" ht="20.100000000000001" customHeight="1" x14ac:dyDescent="0.2">
      <c r="A22" s="34">
        <v>42221</v>
      </c>
      <c r="B22" s="34" t="s">
        <v>272</v>
      </c>
      <c r="C22" s="37">
        <v>0</v>
      </c>
      <c r="D22" s="100"/>
      <c r="E22" s="3">
        <f t="shared" si="6"/>
        <v>0</v>
      </c>
      <c r="F22" s="37">
        <v>0</v>
      </c>
      <c r="G22" s="100">
        <v>0</v>
      </c>
      <c r="H22" s="3">
        <f>F22+G22</f>
        <v>0</v>
      </c>
      <c r="I22" s="37">
        <v>0</v>
      </c>
      <c r="J22" s="100">
        <v>0</v>
      </c>
      <c r="K22" s="3">
        <f t="shared" ref="K22:K25" si="24">I22+J22</f>
        <v>0</v>
      </c>
      <c r="L22" s="37">
        <v>0</v>
      </c>
      <c r="M22" s="100">
        <v>0</v>
      </c>
      <c r="N22" s="3">
        <f t="shared" ref="N22:N25" si="25">L22+M22</f>
        <v>0</v>
      </c>
      <c r="O22" s="3">
        <f t="shared" si="3"/>
        <v>0</v>
      </c>
      <c r="P22" s="85" t="e">
        <f t="shared" si="4"/>
        <v>#DIV/0!</v>
      </c>
    </row>
    <row r="23" spans="1:16" ht="20.100000000000001" customHeight="1" x14ac:dyDescent="0.2">
      <c r="A23" s="34">
        <v>42222</v>
      </c>
      <c r="B23" s="34" t="s">
        <v>124</v>
      </c>
      <c r="C23" s="37">
        <v>0</v>
      </c>
      <c r="D23" s="100"/>
      <c r="E23" s="3">
        <f t="shared" si="6"/>
        <v>0</v>
      </c>
      <c r="F23" s="37">
        <v>0</v>
      </c>
      <c r="G23" s="100">
        <v>0</v>
      </c>
      <c r="H23" s="3">
        <f>F23+G23</f>
        <v>0</v>
      </c>
      <c r="I23" s="37">
        <v>6.57</v>
      </c>
      <c r="J23" s="100">
        <v>0</v>
      </c>
      <c r="K23" s="3">
        <f t="shared" si="24"/>
        <v>6.57</v>
      </c>
      <c r="L23" s="37">
        <v>0</v>
      </c>
      <c r="M23" s="100">
        <v>0</v>
      </c>
      <c r="N23" s="3">
        <f t="shared" si="25"/>
        <v>0</v>
      </c>
      <c r="O23" s="3">
        <f t="shared" si="3"/>
        <v>0</v>
      </c>
      <c r="P23" s="85" t="e">
        <f t="shared" si="4"/>
        <v>#DIV/0!</v>
      </c>
    </row>
    <row r="24" spans="1:16" ht="20.100000000000001" customHeight="1" x14ac:dyDescent="0.2">
      <c r="A24" s="34">
        <v>42223</v>
      </c>
      <c r="B24" s="34" t="s">
        <v>273</v>
      </c>
      <c r="C24" s="37">
        <v>0</v>
      </c>
      <c r="D24" s="100"/>
      <c r="E24" s="3">
        <f t="shared" si="6"/>
        <v>0</v>
      </c>
      <c r="F24" s="37">
        <v>0</v>
      </c>
      <c r="G24" s="100">
        <v>0</v>
      </c>
      <c r="H24" s="3">
        <f>F24+G24</f>
        <v>0</v>
      </c>
      <c r="I24" s="37">
        <v>0</v>
      </c>
      <c r="J24" s="100">
        <v>0</v>
      </c>
      <c r="K24" s="3">
        <f t="shared" si="24"/>
        <v>0</v>
      </c>
      <c r="L24" s="37">
        <v>0</v>
      </c>
      <c r="M24" s="100">
        <v>0</v>
      </c>
      <c r="N24" s="3">
        <f t="shared" si="25"/>
        <v>0</v>
      </c>
      <c r="O24" s="3">
        <f t="shared" si="3"/>
        <v>0</v>
      </c>
      <c r="P24" s="85" t="e">
        <f t="shared" si="4"/>
        <v>#DIV/0!</v>
      </c>
    </row>
    <row r="25" spans="1:16" ht="20.100000000000001" customHeight="1" x14ac:dyDescent="0.2">
      <c r="A25" s="34">
        <v>42229</v>
      </c>
      <c r="B25" s="34" t="s">
        <v>256</v>
      </c>
      <c r="C25" s="37">
        <v>0</v>
      </c>
      <c r="D25" s="100"/>
      <c r="E25" s="3">
        <f t="shared" si="6"/>
        <v>0</v>
      </c>
      <c r="F25" s="37">
        <v>0</v>
      </c>
      <c r="G25" s="100">
        <v>0</v>
      </c>
      <c r="H25" s="3">
        <f>F25+G25</f>
        <v>0</v>
      </c>
      <c r="I25" s="37">
        <v>8721.52</v>
      </c>
      <c r="J25" s="100">
        <v>0</v>
      </c>
      <c r="K25" s="3">
        <f t="shared" si="24"/>
        <v>8721.52</v>
      </c>
      <c r="L25" s="37">
        <v>58625</v>
      </c>
      <c r="M25" s="100">
        <v>0</v>
      </c>
      <c r="N25" s="3">
        <f t="shared" si="25"/>
        <v>58625</v>
      </c>
      <c r="O25" s="3">
        <f t="shared" si="3"/>
        <v>58625</v>
      </c>
      <c r="P25" s="85" t="e">
        <f t="shared" si="4"/>
        <v>#DIV/0!</v>
      </c>
    </row>
    <row r="26" spans="1:16" ht="20.100000000000001" customHeight="1" x14ac:dyDescent="0.2">
      <c r="A26" s="72">
        <v>4223</v>
      </c>
      <c r="B26" s="72" t="s">
        <v>136</v>
      </c>
      <c r="C26" s="73">
        <f>SUM(C27:C31)</f>
        <v>0</v>
      </c>
      <c r="D26" s="98">
        <f>SUM(D27:D31)</f>
        <v>0</v>
      </c>
      <c r="E26" s="5">
        <f t="shared" si="6"/>
        <v>0</v>
      </c>
      <c r="F26" s="73">
        <f t="shared" ref="F26:K26" si="26">SUM(F27:F31)</f>
        <v>28140</v>
      </c>
      <c r="G26" s="98">
        <f t="shared" si="26"/>
        <v>0</v>
      </c>
      <c r="H26" s="5">
        <f t="shared" si="26"/>
        <v>28140</v>
      </c>
      <c r="I26" s="73">
        <f t="shared" si="26"/>
        <v>28908.98</v>
      </c>
      <c r="J26" s="98">
        <f t="shared" si="26"/>
        <v>0</v>
      </c>
      <c r="K26" s="5">
        <f t="shared" si="26"/>
        <v>28908.98</v>
      </c>
      <c r="L26" s="73">
        <f t="shared" ref="L26:N26" si="27">SUM(L27:L31)</f>
        <v>0</v>
      </c>
      <c r="M26" s="98">
        <f t="shared" si="27"/>
        <v>0</v>
      </c>
      <c r="N26" s="5">
        <f t="shared" si="27"/>
        <v>0</v>
      </c>
      <c r="O26" s="5">
        <f t="shared" si="3"/>
        <v>-28140</v>
      </c>
      <c r="P26" s="84">
        <f t="shared" si="4"/>
        <v>-100</v>
      </c>
    </row>
    <row r="27" spans="1:16" ht="20.100000000000001" customHeight="1" x14ac:dyDescent="0.2">
      <c r="A27" s="34">
        <v>42231</v>
      </c>
      <c r="B27" s="34" t="s">
        <v>137</v>
      </c>
      <c r="C27" s="37">
        <v>0</v>
      </c>
      <c r="D27" s="100"/>
      <c r="E27" s="3">
        <f t="shared" si="6"/>
        <v>0</v>
      </c>
      <c r="F27" s="37">
        <v>28140</v>
      </c>
      <c r="G27" s="100">
        <v>0</v>
      </c>
      <c r="H27" s="3">
        <v>28140</v>
      </c>
      <c r="I27" s="37">
        <v>28908.98</v>
      </c>
      <c r="J27" s="100">
        <v>0</v>
      </c>
      <c r="K27" s="3">
        <f t="shared" ref="K27:K31" si="28">I27+J27</f>
        <v>28908.98</v>
      </c>
      <c r="L27" s="37">
        <v>0</v>
      </c>
      <c r="M27" s="100">
        <v>0</v>
      </c>
      <c r="N27" s="3">
        <f t="shared" ref="N27:N31" si="29">L27+M27</f>
        <v>0</v>
      </c>
      <c r="O27" s="3">
        <f t="shared" si="3"/>
        <v>-28140</v>
      </c>
      <c r="P27" s="85">
        <f t="shared" si="4"/>
        <v>-100</v>
      </c>
    </row>
    <row r="28" spans="1:16" ht="20.100000000000001" customHeight="1" x14ac:dyDescent="0.2">
      <c r="A28" s="34">
        <v>42232</v>
      </c>
      <c r="B28" s="34" t="s">
        <v>274</v>
      </c>
      <c r="C28" s="37">
        <v>0</v>
      </c>
      <c r="D28" s="100"/>
      <c r="E28" s="3">
        <f t="shared" si="6"/>
        <v>0</v>
      </c>
      <c r="F28" s="37">
        <v>0</v>
      </c>
      <c r="G28" s="100">
        <v>0</v>
      </c>
      <c r="H28" s="3">
        <f>F28+G28</f>
        <v>0</v>
      </c>
      <c r="I28" s="37">
        <v>0</v>
      </c>
      <c r="J28" s="100">
        <v>0</v>
      </c>
      <c r="K28" s="3">
        <f t="shared" si="28"/>
        <v>0</v>
      </c>
      <c r="L28" s="37">
        <v>0</v>
      </c>
      <c r="M28" s="100">
        <v>0</v>
      </c>
      <c r="N28" s="3">
        <f t="shared" si="29"/>
        <v>0</v>
      </c>
      <c r="O28" s="3">
        <f t="shared" si="3"/>
        <v>0</v>
      </c>
      <c r="P28" s="85" t="e">
        <f t="shared" si="4"/>
        <v>#DIV/0!</v>
      </c>
    </row>
    <row r="29" spans="1:16" ht="20.100000000000001" customHeight="1" x14ac:dyDescent="0.2">
      <c r="A29" s="34">
        <v>42233</v>
      </c>
      <c r="B29" s="34" t="s">
        <v>275</v>
      </c>
      <c r="C29" s="37">
        <v>0</v>
      </c>
      <c r="D29" s="100"/>
      <c r="E29" s="3">
        <f t="shared" si="6"/>
        <v>0</v>
      </c>
      <c r="F29" s="37">
        <v>0</v>
      </c>
      <c r="G29" s="100">
        <v>0</v>
      </c>
      <c r="H29" s="3">
        <f>F29+G29</f>
        <v>0</v>
      </c>
      <c r="I29" s="37">
        <v>0</v>
      </c>
      <c r="J29" s="100">
        <v>0</v>
      </c>
      <c r="K29" s="3">
        <f t="shared" si="28"/>
        <v>0</v>
      </c>
      <c r="L29" s="37">
        <v>0</v>
      </c>
      <c r="M29" s="100">
        <v>0</v>
      </c>
      <c r="N29" s="3">
        <f t="shared" si="29"/>
        <v>0</v>
      </c>
      <c r="O29" s="3">
        <f t="shared" si="3"/>
        <v>0</v>
      </c>
      <c r="P29" s="85" t="e">
        <f t="shared" si="4"/>
        <v>#DIV/0!</v>
      </c>
    </row>
    <row r="30" spans="1:16" ht="20.100000000000001" customHeight="1" x14ac:dyDescent="0.2">
      <c r="A30" s="34">
        <v>42234</v>
      </c>
      <c r="B30" s="34" t="s">
        <v>276</v>
      </c>
      <c r="C30" s="37">
        <v>0</v>
      </c>
      <c r="D30" s="100"/>
      <c r="E30" s="3">
        <f t="shared" si="6"/>
        <v>0</v>
      </c>
      <c r="F30" s="37">
        <v>0</v>
      </c>
      <c r="G30" s="100">
        <v>0</v>
      </c>
      <c r="H30" s="3">
        <f>F30+G30</f>
        <v>0</v>
      </c>
      <c r="I30" s="37">
        <v>0</v>
      </c>
      <c r="J30" s="100">
        <v>0</v>
      </c>
      <c r="K30" s="3">
        <f t="shared" si="28"/>
        <v>0</v>
      </c>
      <c r="L30" s="37">
        <v>0</v>
      </c>
      <c r="M30" s="100">
        <v>0</v>
      </c>
      <c r="N30" s="3">
        <f t="shared" si="29"/>
        <v>0</v>
      </c>
      <c r="O30" s="3">
        <f t="shared" si="3"/>
        <v>0</v>
      </c>
      <c r="P30" s="85" t="e">
        <f t="shared" si="4"/>
        <v>#DIV/0!</v>
      </c>
    </row>
    <row r="31" spans="1:16" ht="20.100000000000001" customHeight="1" x14ac:dyDescent="0.2">
      <c r="A31" s="34">
        <v>42239</v>
      </c>
      <c r="B31" s="34" t="s">
        <v>240</v>
      </c>
      <c r="C31" s="37">
        <v>0</v>
      </c>
      <c r="D31" s="100"/>
      <c r="E31" s="3">
        <f t="shared" si="6"/>
        <v>0</v>
      </c>
      <c r="F31" s="37">
        <v>0</v>
      </c>
      <c r="G31" s="100">
        <v>0</v>
      </c>
      <c r="H31" s="3">
        <f>F31+G31</f>
        <v>0</v>
      </c>
      <c r="I31" s="37">
        <v>0</v>
      </c>
      <c r="J31" s="100">
        <v>0</v>
      </c>
      <c r="K31" s="3">
        <f t="shared" si="28"/>
        <v>0</v>
      </c>
      <c r="L31" s="37">
        <v>0</v>
      </c>
      <c r="M31" s="100">
        <v>0</v>
      </c>
      <c r="N31" s="3">
        <f t="shared" si="29"/>
        <v>0</v>
      </c>
      <c r="O31" s="3">
        <f t="shared" si="3"/>
        <v>0</v>
      </c>
      <c r="P31" s="85" t="e">
        <f t="shared" si="4"/>
        <v>#DIV/0!</v>
      </c>
    </row>
    <row r="32" spans="1:16" ht="20.100000000000001" customHeight="1" x14ac:dyDescent="0.2">
      <c r="A32" s="72">
        <v>4224</v>
      </c>
      <c r="B32" s="72" t="s">
        <v>116</v>
      </c>
      <c r="C32" s="73">
        <f>SUM(C33:C35)</f>
        <v>2320000</v>
      </c>
      <c r="D32" s="98">
        <f>SUM(D33:D35)</f>
        <v>15395976</v>
      </c>
      <c r="E32" s="5">
        <f t="shared" si="6"/>
        <v>17715976</v>
      </c>
      <c r="F32" s="73">
        <f t="shared" ref="F32:K32" si="30">SUM(F33:F35)</f>
        <v>1495000</v>
      </c>
      <c r="G32" s="98">
        <f t="shared" si="30"/>
        <v>0</v>
      </c>
      <c r="H32" s="5">
        <f t="shared" si="30"/>
        <v>1495000</v>
      </c>
      <c r="I32" s="73">
        <f t="shared" si="30"/>
        <v>1512754.9100000001</v>
      </c>
      <c r="J32" s="98">
        <f t="shared" si="30"/>
        <v>0</v>
      </c>
      <c r="K32" s="5">
        <f t="shared" si="30"/>
        <v>1512754.9100000001</v>
      </c>
      <c r="L32" s="73">
        <f t="shared" ref="L32:N32" si="31">SUM(L33:L35)</f>
        <v>187500</v>
      </c>
      <c r="M32" s="98">
        <f t="shared" si="31"/>
        <v>15294172</v>
      </c>
      <c r="N32" s="5">
        <f t="shared" si="31"/>
        <v>15481672</v>
      </c>
      <c r="O32" s="5">
        <f t="shared" si="3"/>
        <v>13986672</v>
      </c>
      <c r="P32" s="84">
        <f t="shared" si="4"/>
        <v>935.56334448160533</v>
      </c>
    </row>
    <row r="33" spans="1:16" ht="20.100000000000001" customHeight="1" x14ac:dyDescent="0.2">
      <c r="A33" s="34">
        <v>42241</v>
      </c>
      <c r="B33" s="34" t="s">
        <v>122</v>
      </c>
      <c r="C33" s="37">
        <v>0</v>
      </c>
      <c r="D33" s="100"/>
      <c r="E33" s="3">
        <f t="shared" si="6"/>
        <v>0</v>
      </c>
      <c r="F33" s="37">
        <v>62500</v>
      </c>
      <c r="G33" s="100">
        <v>0</v>
      </c>
      <c r="H33" s="3">
        <v>62500</v>
      </c>
      <c r="I33" s="37">
        <v>73050.05</v>
      </c>
      <c r="J33" s="100">
        <v>0</v>
      </c>
      <c r="K33" s="3">
        <f t="shared" ref="K33:K35" si="32">I33+J33</f>
        <v>73050.05</v>
      </c>
      <c r="L33" s="37">
        <v>0</v>
      </c>
      <c r="M33" s="100">
        <v>0</v>
      </c>
      <c r="N33" s="3">
        <f t="shared" ref="N33:N35" si="33">L33+M33</f>
        <v>0</v>
      </c>
      <c r="O33" s="3">
        <f t="shared" si="3"/>
        <v>-62500</v>
      </c>
      <c r="P33" s="85">
        <f t="shared" si="4"/>
        <v>-100</v>
      </c>
    </row>
    <row r="34" spans="1:16" ht="20.100000000000001" customHeight="1" x14ac:dyDescent="0.2">
      <c r="A34" s="34">
        <v>422411</v>
      </c>
      <c r="B34" s="34" t="s">
        <v>277</v>
      </c>
      <c r="C34" s="37">
        <v>0</v>
      </c>
      <c r="D34" s="100"/>
      <c r="E34" s="3">
        <f t="shared" si="6"/>
        <v>0</v>
      </c>
      <c r="F34" s="37">
        <v>0</v>
      </c>
      <c r="G34" s="100">
        <v>0</v>
      </c>
      <c r="H34" s="3">
        <v>0</v>
      </c>
      <c r="I34" s="37">
        <v>0</v>
      </c>
      <c r="J34" s="100">
        <v>0</v>
      </c>
      <c r="K34" s="3">
        <f t="shared" si="32"/>
        <v>0</v>
      </c>
      <c r="L34" s="37">
        <v>187500</v>
      </c>
      <c r="M34" s="100">
        <v>0</v>
      </c>
      <c r="N34" s="3">
        <f t="shared" si="33"/>
        <v>187500</v>
      </c>
      <c r="O34" s="3">
        <f t="shared" si="3"/>
        <v>187500</v>
      </c>
      <c r="P34" s="85" t="e">
        <f t="shared" si="4"/>
        <v>#DIV/0!</v>
      </c>
    </row>
    <row r="35" spans="1:16" ht="20.100000000000001" customHeight="1" x14ac:dyDescent="0.2">
      <c r="A35" s="34">
        <v>42242</v>
      </c>
      <c r="B35" s="34" t="s">
        <v>117</v>
      </c>
      <c r="C35" s="37">
        <v>2320000</v>
      </c>
      <c r="D35" s="100">
        <v>15395976</v>
      </c>
      <c r="E35" s="3">
        <v>17715976</v>
      </c>
      <c r="F35" s="37">
        <v>1432500</v>
      </c>
      <c r="G35" s="100">
        <v>0</v>
      </c>
      <c r="H35" s="3">
        <v>1432500</v>
      </c>
      <c r="I35" s="37">
        <v>1439704.86</v>
      </c>
      <c r="J35" s="100">
        <v>0</v>
      </c>
      <c r="K35" s="3">
        <f t="shared" si="32"/>
        <v>1439704.86</v>
      </c>
      <c r="L35" s="37">
        <v>0</v>
      </c>
      <c r="M35" s="100">
        <v>15294172</v>
      </c>
      <c r="N35" s="3">
        <f t="shared" si="33"/>
        <v>15294172</v>
      </c>
      <c r="O35" s="3">
        <f t="shared" si="3"/>
        <v>13861672</v>
      </c>
      <c r="P35" s="85">
        <f t="shared" si="4"/>
        <v>967.65598603839453</v>
      </c>
    </row>
    <row r="36" spans="1:16" ht="20.100000000000001" customHeight="1" x14ac:dyDescent="0.2">
      <c r="A36" s="72">
        <v>4225</v>
      </c>
      <c r="B36" s="72" t="s">
        <v>129</v>
      </c>
      <c r="C36" s="73">
        <f>SUM(C37:C39)</f>
        <v>0</v>
      </c>
      <c r="D36" s="98">
        <f>SUM(D37:D39)</f>
        <v>0</v>
      </c>
      <c r="E36" s="5">
        <f t="shared" si="6"/>
        <v>0</v>
      </c>
      <c r="F36" s="73">
        <f t="shared" ref="F36:K36" si="34">SUM(F37:F39)</f>
        <v>0</v>
      </c>
      <c r="G36" s="98">
        <f t="shared" si="34"/>
        <v>0</v>
      </c>
      <c r="H36" s="5">
        <f t="shared" si="34"/>
        <v>0</v>
      </c>
      <c r="I36" s="73">
        <f t="shared" si="34"/>
        <v>136091.24</v>
      </c>
      <c r="J36" s="98">
        <f t="shared" si="34"/>
        <v>0</v>
      </c>
      <c r="K36" s="5">
        <f t="shared" si="34"/>
        <v>136091.24</v>
      </c>
      <c r="L36" s="73">
        <f t="shared" ref="L36:N36" si="35">SUM(L37:L39)</f>
        <v>0</v>
      </c>
      <c r="M36" s="98">
        <f t="shared" si="35"/>
        <v>0</v>
      </c>
      <c r="N36" s="5">
        <f t="shared" si="35"/>
        <v>0</v>
      </c>
      <c r="O36" s="5">
        <f t="shared" si="3"/>
        <v>0</v>
      </c>
      <c r="P36" s="84" t="e">
        <f t="shared" si="4"/>
        <v>#DIV/0!</v>
      </c>
    </row>
    <row r="37" spans="1:16" ht="20.100000000000001" customHeight="1" x14ac:dyDescent="0.2">
      <c r="A37" s="34">
        <v>42251</v>
      </c>
      <c r="B37" s="34" t="s">
        <v>130</v>
      </c>
      <c r="C37" s="37">
        <v>0</v>
      </c>
      <c r="D37" s="100"/>
      <c r="E37" s="3">
        <f t="shared" si="6"/>
        <v>0</v>
      </c>
      <c r="F37" s="37">
        <v>0</v>
      </c>
      <c r="G37" s="100">
        <v>0</v>
      </c>
      <c r="H37" s="3">
        <f>F37+G37</f>
        <v>0</v>
      </c>
      <c r="I37" s="37">
        <v>10550.4</v>
      </c>
      <c r="J37" s="100">
        <v>0</v>
      </c>
      <c r="K37" s="3">
        <f t="shared" ref="K37:K39" si="36">I37+J37</f>
        <v>10550.4</v>
      </c>
      <c r="L37" s="37">
        <v>0</v>
      </c>
      <c r="M37" s="100">
        <v>0</v>
      </c>
      <c r="N37" s="3">
        <f t="shared" ref="N37:N39" si="37">L37+M37</f>
        <v>0</v>
      </c>
      <c r="O37" s="3">
        <f t="shared" si="3"/>
        <v>0</v>
      </c>
      <c r="P37" s="85" t="e">
        <f t="shared" si="4"/>
        <v>#DIV/0!</v>
      </c>
    </row>
    <row r="38" spans="1:16" ht="20.100000000000001" customHeight="1" x14ac:dyDescent="0.2">
      <c r="A38" s="34">
        <v>42252</v>
      </c>
      <c r="B38" s="34" t="s">
        <v>131</v>
      </c>
      <c r="C38" s="37">
        <v>0</v>
      </c>
      <c r="D38" s="100"/>
      <c r="E38" s="3">
        <f t="shared" si="6"/>
        <v>0</v>
      </c>
      <c r="F38" s="37">
        <v>0</v>
      </c>
      <c r="G38" s="100">
        <v>0</v>
      </c>
      <c r="H38" s="3">
        <f>F38+G38</f>
        <v>0</v>
      </c>
      <c r="I38" s="37">
        <v>110269.24</v>
      </c>
      <c r="J38" s="100">
        <v>0</v>
      </c>
      <c r="K38" s="3">
        <f t="shared" si="36"/>
        <v>110269.24</v>
      </c>
      <c r="L38" s="37">
        <v>0</v>
      </c>
      <c r="M38" s="100">
        <v>0</v>
      </c>
      <c r="N38" s="3">
        <f t="shared" si="37"/>
        <v>0</v>
      </c>
      <c r="O38" s="3">
        <f t="shared" si="3"/>
        <v>0</v>
      </c>
      <c r="P38" s="85" t="e">
        <f t="shared" si="4"/>
        <v>#DIV/0!</v>
      </c>
    </row>
    <row r="39" spans="1:16" ht="20.100000000000001" customHeight="1" x14ac:dyDescent="0.2">
      <c r="A39" s="34">
        <v>42259</v>
      </c>
      <c r="B39" s="34" t="s">
        <v>241</v>
      </c>
      <c r="C39" s="37">
        <v>0</v>
      </c>
      <c r="D39" s="100"/>
      <c r="E39" s="3">
        <f t="shared" si="6"/>
        <v>0</v>
      </c>
      <c r="F39" s="37">
        <v>0</v>
      </c>
      <c r="G39" s="100">
        <v>0</v>
      </c>
      <c r="H39" s="3">
        <f>F39+G39</f>
        <v>0</v>
      </c>
      <c r="I39" s="37">
        <v>15271.6</v>
      </c>
      <c r="J39" s="100">
        <v>0</v>
      </c>
      <c r="K39" s="3">
        <f t="shared" si="36"/>
        <v>15271.6</v>
      </c>
      <c r="L39" s="37">
        <v>0</v>
      </c>
      <c r="M39" s="100">
        <v>0</v>
      </c>
      <c r="N39" s="3">
        <f t="shared" si="37"/>
        <v>0</v>
      </c>
      <c r="O39" s="3">
        <f t="shared" si="3"/>
        <v>0</v>
      </c>
      <c r="P39" s="85" t="e">
        <f t="shared" si="4"/>
        <v>#DIV/0!</v>
      </c>
    </row>
    <row r="40" spans="1:16" ht="20.100000000000001" customHeight="1" x14ac:dyDescent="0.2">
      <c r="A40" s="72">
        <v>4227</v>
      </c>
      <c r="B40" s="72" t="s">
        <v>243</v>
      </c>
      <c r="C40" s="73">
        <f>SUM(C41:C43)</f>
        <v>0</v>
      </c>
      <c r="D40" s="98">
        <f>SUM(D41:D43)</f>
        <v>0</v>
      </c>
      <c r="E40" s="5">
        <f t="shared" si="6"/>
        <v>0</v>
      </c>
      <c r="F40" s="73">
        <f t="shared" ref="F40:K40" si="38">SUM(F41:F43)</f>
        <v>0</v>
      </c>
      <c r="G40" s="98">
        <f t="shared" si="38"/>
        <v>0</v>
      </c>
      <c r="H40" s="5">
        <f t="shared" si="38"/>
        <v>0</v>
      </c>
      <c r="I40" s="73">
        <f t="shared" si="38"/>
        <v>11436.8</v>
      </c>
      <c r="J40" s="98">
        <f t="shared" si="38"/>
        <v>0</v>
      </c>
      <c r="K40" s="5">
        <f t="shared" si="38"/>
        <v>11436.8</v>
      </c>
      <c r="L40" s="73">
        <f t="shared" ref="L40:N40" si="39">SUM(L41:L43)</f>
        <v>0</v>
      </c>
      <c r="M40" s="98">
        <f t="shared" si="39"/>
        <v>0</v>
      </c>
      <c r="N40" s="5">
        <f t="shared" si="39"/>
        <v>0</v>
      </c>
      <c r="O40" s="5">
        <f t="shared" si="3"/>
        <v>0</v>
      </c>
      <c r="P40" s="84" t="e">
        <f t="shared" si="4"/>
        <v>#DIV/0!</v>
      </c>
    </row>
    <row r="41" spans="1:16" ht="20.100000000000001" customHeight="1" x14ac:dyDescent="0.2">
      <c r="A41" s="34">
        <v>42271</v>
      </c>
      <c r="B41" s="34" t="s">
        <v>278</v>
      </c>
      <c r="C41" s="37">
        <v>0</v>
      </c>
      <c r="D41" s="100">
        <v>0</v>
      </c>
      <c r="E41" s="3">
        <f t="shared" si="6"/>
        <v>0</v>
      </c>
      <c r="F41" s="37">
        <v>0</v>
      </c>
      <c r="G41" s="100">
        <v>0</v>
      </c>
      <c r="H41" s="3">
        <f>F41+G41</f>
        <v>0</v>
      </c>
      <c r="I41" s="37">
        <v>0</v>
      </c>
      <c r="J41" s="100">
        <v>0</v>
      </c>
      <c r="K41" s="3">
        <f t="shared" ref="K41:K43" si="40">I41+J41</f>
        <v>0</v>
      </c>
      <c r="L41" s="37">
        <v>0</v>
      </c>
      <c r="M41" s="100">
        <v>0</v>
      </c>
      <c r="N41" s="3">
        <f t="shared" ref="N41:N43" si="41">L41+M41</f>
        <v>0</v>
      </c>
      <c r="O41" s="3">
        <f t="shared" si="3"/>
        <v>0</v>
      </c>
      <c r="P41" s="85" t="e">
        <f t="shared" si="4"/>
        <v>#DIV/0!</v>
      </c>
    </row>
    <row r="42" spans="1:16" ht="20.100000000000001" customHeight="1" x14ac:dyDescent="0.2">
      <c r="A42" s="34">
        <v>42272</v>
      </c>
      <c r="B42" s="34" t="s">
        <v>279</v>
      </c>
      <c r="C42" s="37">
        <v>0</v>
      </c>
      <c r="D42" s="100">
        <v>0</v>
      </c>
      <c r="E42" s="3">
        <f t="shared" si="6"/>
        <v>0</v>
      </c>
      <c r="F42" s="37">
        <v>0</v>
      </c>
      <c r="G42" s="100">
        <v>0</v>
      </c>
      <c r="H42" s="3">
        <f>F42+G42</f>
        <v>0</v>
      </c>
      <c r="I42" s="37">
        <v>0</v>
      </c>
      <c r="J42" s="100">
        <v>0</v>
      </c>
      <c r="K42" s="3">
        <f t="shared" si="40"/>
        <v>0</v>
      </c>
      <c r="L42" s="37">
        <v>0</v>
      </c>
      <c r="M42" s="100">
        <v>0</v>
      </c>
      <c r="N42" s="3">
        <f t="shared" si="41"/>
        <v>0</v>
      </c>
      <c r="O42" s="3">
        <f t="shared" si="3"/>
        <v>0</v>
      </c>
      <c r="P42" s="85" t="e">
        <f t="shared" si="4"/>
        <v>#DIV/0!</v>
      </c>
    </row>
    <row r="43" spans="1:16" ht="20.100000000000001" customHeight="1" x14ac:dyDescent="0.2">
      <c r="A43" s="34">
        <v>42273</v>
      </c>
      <c r="B43" s="34" t="s">
        <v>244</v>
      </c>
      <c r="C43" s="37">
        <v>0</v>
      </c>
      <c r="D43" s="100">
        <v>0</v>
      </c>
      <c r="E43" s="3">
        <f t="shared" si="6"/>
        <v>0</v>
      </c>
      <c r="F43" s="37">
        <v>0</v>
      </c>
      <c r="G43" s="100">
        <v>0</v>
      </c>
      <c r="H43" s="3">
        <f>F43+G43</f>
        <v>0</v>
      </c>
      <c r="I43" s="37">
        <v>11436.8</v>
      </c>
      <c r="J43" s="100">
        <v>0</v>
      </c>
      <c r="K43" s="3">
        <f t="shared" si="40"/>
        <v>11436.8</v>
      </c>
      <c r="L43" s="37">
        <v>0</v>
      </c>
      <c r="M43" s="100">
        <v>0</v>
      </c>
      <c r="N43" s="3">
        <f t="shared" si="41"/>
        <v>0</v>
      </c>
      <c r="O43" s="3">
        <f t="shared" si="3"/>
        <v>0</v>
      </c>
      <c r="P43" s="85" t="e">
        <f t="shared" si="4"/>
        <v>#DIV/0!</v>
      </c>
    </row>
    <row r="44" spans="1:16" ht="20.100000000000001" customHeight="1" x14ac:dyDescent="0.2">
      <c r="A44" s="69">
        <v>423</v>
      </c>
      <c r="B44" s="69" t="s">
        <v>118</v>
      </c>
      <c r="C44" s="70">
        <f>C45</f>
        <v>0</v>
      </c>
      <c r="D44" s="97">
        <f>D45</f>
        <v>290600</v>
      </c>
      <c r="E44" s="9">
        <f t="shared" si="6"/>
        <v>290600</v>
      </c>
      <c r="F44" s="70">
        <f t="shared" ref="F44:N44" si="42">F45</f>
        <v>0</v>
      </c>
      <c r="G44" s="97">
        <f t="shared" si="42"/>
        <v>0</v>
      </c>
      <c r="H44" s="9">
        <f t="shared" si="42"/>
        <v>0</v>
      </c>
      <c r="I44" s="70">
        <f t="shared" si="42"/>
        <v>0</v>
      </c>
      <c r="J44" s="97">
        <f t="shared" si="42"/>
        <v>0</v>
      </c>
      <c r="K44" s="9">
        <f t="shared" si="42"/>
        <v>0</v>
      </c>
      <c r="L44" s="70">
        <f t="shared" si="42"/>
        <v>0</v>
      </c>
      <c r="M44" s="97">
        <f t="shared" si="42"/>
        <v>290600</v>
      </c>
      <c r="N44" s="9">
        <f t="shared" si="42"/>
        <v>290600</v>
      </c>
      <c r="O44" s="9">
        <f t="shared" si="3"/>
        <v>290600</v>
      </c>
      <c r="P44" s="83" t="e">
        <f t="shared" si="4"/>
        <v>#DIV/0!</v>
      </c>
    </row>
    <row r="45" spans="1:16" ht="20.100000000000001" customHeight="1" x14ac:dyDescent="0.2">
      <c r="A45" s="72">
        <v>4231</v>
      </c>
      <c r="B45" s="72" t="s">
        <v>119</v>
      </c>
      <c r="C45" s="73">
        <f>SUM(C46:C48)</f>
        <v>0</v>
      </c>
      <c r="D45" s="98">
        <f>SUM(D46:D48)</f>
        <v>290600</v>
      </c>
      <c r="E45" s="5">
        <f t="shared" si="6"/>
        <v>290600</v>
      </c>
      <c r="F45" s="73">
        <f t="shared" ref="F45:K45" si="43">SUM(F46:F48)</f>
        <v>0</v>
      </c>
      <c r="G45" s="98">
        <f t="shared" si="43"/>
        <v>0</v>
      </c>
      <c r="H45" s="5">
        <f t="shared" si="43"/>
        <v>0</v>
      </c>
      <c r="I45" s="73">
        <f t="shared" si="43"/>
        <v>0</v>
      </c>
      <c r="J45" s="98">
        <f t="shared" si="43"/>
        <v>0</v>
      </c>
      <c r="K45" s="5">
        <f t="shared" si="43"/>
        <v>0</v>
      </c>
      <c r="L45" s="73">
        <f t="shared" ref="L45:N45" si="44">SUM(L46:L48)</f>
        <v>0</v>
      </c>
      <c r="M45" s="98">
        <f t="shared" si="44"/>
        <v>290600</v>
      </c>
      <c r="N45" s="5">
        <f t="shared" si="44"/>
        <v>290600</v>
      </c>
      <c r="O45" s="5">
        <f t="shared" si="3"/>
        <v>290600</v>
      </c>
      <c r="P45" s="84" t="e">
        <f t="shared" si="4"/>
        <v>#DIV/0!</v>
      </c>
    </row>
    <row r="46" spans="1:16" ht="20.100000000000001" customHeight="1" x14ac:dyDescent="0.2">
      <c r="A46" s="34">
        <v>42311</v>
      </c>
      <c r="B46" s="34" t="s">
        <v>257</v>
      </c>
      <c r="C46" s="37">
        <v>0</v>
      </c>
      <c r="D46" s="100">
        <v>0</v>
      </c>
      <c r="E46" s="3">
        <f t="shared" si="6"/>
        <v>0</v>
      </c>
      <c r="F46" s="37">
        <v>0</v>
      </c>
      <c r="G46" s="100">
        <v>0</v>
      </c>
      <c r="H46" s="3">
        <f>F46+G46</f>
        <v>0</v>
      </c>
      <c r="I46" s="37">
        <v>0</v>
      </c>
      <c r="J46" s="100">
        <v>0</v>
      </c>
      <c r="K46" s="3">
        <f t="shared" ref="K46:K48" si="45">I46+J46</f>
        <v>0</v>
      </c>
      <c r="L46" s="37">
        <v>0</v>
      </c>
      <c r="M46" s="100">
        <v>290600</v>
      </c>
      <c r="N46" s="3">
        <f t="shared" ref="N46:N48" si="46">L46+M46</f>
        <v>290600</v>
      </c>
      <c r="O46" s="3">
        <f t="shared" si="3"/>
        <v>290600</v>
      </c>
      <c r="P46" s="85" t="e">
        <f t="shared" si="4"/>
        <v>#DIV/0!</v>
      </c>
    </row>
    <row r="47" spans="1:16" ht="20.100000000000001" customHeight="1" x14ac:dyDescent="0.2">
      <c r="A47" s="34">
        <v>42313</v>
      </c>
      <c r="B47" s="34" t="s">
        <v>258</v>
      </c>
      <c r="C47" s="37">
        <v>0</v>
      </c>
      <c r="D47" s="100">
        <v>0</v>
      </c>
      <c r="E47" s="3">
        <f t="shared" si="6"/>
        <v>0</v>
      </c>
      <c r="F47" s="37">
        <v>0</v>
      </c>
      <c r="G47" s="100">
        <v>0</v>
      </c>
      <c r="H47" s="3">
        <f>F47+G47</f>
        <v>0</v>
      </c>
      <c r="I47" s="37">
        <v>0</v>
      </c>
      <c r="J47" s="100">
        <v>0</v>
      </c>
      <c r="K47" s="3">
        <f t="shared" si="45"/>
        <v>0</v>
      </c>
      <c r="L47" s="37">
        <v>0</v>
      </c>
      <c r="M47" s="100">
        <v>0</v>
      </c>
      <c r="N47" s="3">
        <f t="shared" si="46"/>
        <v>0</v>
      </c>
      <c r="O47" s="3">
        <f t="shared" si="3"/>
        <v>0</v>
      </c>
      <c r="P47" s="85" t="e">
        <f t="shared" si="4"/>
        <v>#DIV/0!</v>
      </c>
    </row>
    <row r="48" spans="1:16" ht="20.100000000000001" customHeight="1" x14ac:dyDescent="0.2">
      <c r="A48" s="34">
        <v>42319</v>
      </c>
      <c r="B48" s="34" t="s">
        <v>280</v>
      </c>
      <c r="C48" s="37">
        <v>0</v>
      </c>
      <c r="D48" s="100">
        <v>290600</v>
      </c>
      <c r="E48" s="3">
        <v>290600</v>
      </c>
      <c r="F48" s="37">
        <v>0</v>
      </c>
      <c r="G48" s="100">
        <v>0</v>
      </c>
      <c r="H48" s="3">
        <f>F48+G48</f>
        <v>0</v>
      </c>
      <c r="I48" s="37">
        <v>0</v>
      </c>
      <c r="J48" s="100">
        <v>0</v>
      </c>
      <c r="K48" s="3">
        <f t="shared" si="45"/>
        <v>0</v>
      </c>
      <c r="L48" s="37">
        <v>0</v>
      </c>
      <c r="M48" s="100">
        <v>0</v>
      </c>
      <c r="N48" s="3">
        <f t="shared" si="46"/>
        <v>0</v>
      </c>
      <c r="O48" s="3">
        <f t="shared" si="3"/>
        <v>0</v>
      </c>
      <c r="P48" s="85" t="e">
        <f t="shared" si="4"/>
        <v>#DIV/0!</v>
      </c>
    </row>
    <row r="49" spans="1:16" ht="20.100000000000001" customHeight="1" x14ac:dyDescent="0.2">
      <c r="A49" s="69">
        <v>426</v>
      </c>
      <c r="B49" s="69" t="s">
        <v>132</v>
      </c>
      <c r="C49" s="70">
        <f t="shared" ref="C49:N50" si="47">C50</f>
        <v>0</v>
      </c>
      <c r="D49" s="97">
        <f t="shared" si="47"/>
        <v>0</v>
      </c>
      <c r="E49" s="9">
        <f t="shared" si="6"/>
        <v>0</v>
      </c>
      <c r="F49" s="70">
        <f t="shared" si="47"/>
        <v>82075</v>
      </c>
      <c r="G49" s="97">
        <f t="shared" si="47"/>
        <v>0</v>
      </c>
      <c r="H49" s="9">
        <f t="shared" si="47"/>
        <v>82075</v>
      </c>
      <c r="I49" s="70">
        <f t="shared" si="47"/>
        <v>0</v>
      </c>
      <c r="J49" s="97">
        <f t="shared" si="47"/>
        <v>0</v>
      </c>
      <c r="K49" s="9">
        <f t="shared" si="47"/>
        <v>0</v>
      </c>
      <c r="L49" s="70">
        <f t="shared" si="47"/>
        <v>27500</v>
      </c>
      <c r="M49" s="97">
        <f t="shared" si="47"/>
        <v>0</v>
      </c>
      <c r="N49" s="9">
        <f t="shared" si="47"/>
        <v>27500</v>
      </c>
      <c r="O49" s="9">
        <f t="shared" si="3"/>
        <v>-54575</v>
      </c>
      <c r="P49" s="83">
        <f t="shared" si="4"/>
        <v>-66.494060310691438</v>
      </c>
    </row>
    <row r="50" spans="1:16" ht="20.100000000000001" customHeight="1" x14ac:dyDescent="0.2">
      <c r="A50" s="72">
        <v>4262</v>
      </c>
      <c r="B50" s="72" t="s">
        <v>133</v>
      </c>
      <c r="C50" s="73">
        <f t="shared" si="47"/>
        <v>0</v>
      </c>
      <c r="D50" s="98">
        <f t="shared" si="47"/>
        <v>0</v>
      </c>
      <c r="E50" s="5">
        <f t="shared" si="6"/>
        <v>0</v>
      </c>
      <c r="F50" s="73">
        <f t="shared" si="47"/>
        <v>82075</v>
      </c>
      <c r="G50" s="98">
        <f t="shared" si="47"/>
        <v>0</v>
      </c>
      <c r="H50" s="5">
        <f t="shared" si="47"/>
        <v>82075</v>
      </c>
      <c r="I50" s="73">
        <f t="shared" si="47"/>
        <v>0</v>
      </c>
      <c r="J50" s="98">
        <f t="shared" si="47"/>
        <v>0</v>
      </c>
      <c r="K50" s="5">
        <f t="shared" si="47"/>
        <v>0</v>
      </c>
      <c r="L50" s="73">
        <f t="shared" ref="L50:N50" si="48">L51</f>
        <v>27500</v>
      </c>
      <c r="M50" s="98">
        <f t="shared" si="48"/>
        <v>0</v>
      </c>
      <c r="N50" s="5">
        <f t="shared" si="48"/>
        <v>27500</v>
      </c>
      <c r="O50" s="5">
        <f t="shared" si="3"/>
        <v>-54575</v>
      </c>
      <c r="P50" s="84">
        <f t="shared" si="4"/>
        <v>-66.494060310691438</v>
      </c>
    </row>
    <row r="51" spans="1:16" ht="20.100000000000001" customHeight="1" x14ac:dyDescent="0.2">
      <c r="A51" s="34">
        <v>42621</v>
      </c>
      <c r="B51" s="34" t="s">
        <v>133</v>
      </c>
      <c r="C51" s="37">
        <v>0</v>
      </c>
      <c r="D51" s="100">
        <v>0</v>
      </c>
      <c r="E51" s="3">
        <f t="shared" si="6"/>
        <v>0</v>
      </c>
      <c r="F51" s="37">
        <v>82075</v>
      </c>
      <c r="G51" s="100">
        <v>0</v>
      </c>
      <c r="H51" s="3">
        <v>82075</v>
      </c>
      <c r="I51" s="37">
        <v>0</v>
      </c>
      <c r="J51" s="100">
        <v>0</v>
      </c>
      <c r="K51" s="3">
        <f>I51+J51</f>
        <v>0</v>
      </c>
      <c r="L51" s="37">
        <v>27500</v>
      </c>
      <c r="M51" s="100">
        <v>0</v>
      </c>
      <c r="N51" s="3">
        <f>L51+M51</f>
        <v>27500</v>
      </c>
      <c r="O51" s="3">
        <f t="shared" si="3"/>
        <v>-54575</v>
      </c>
      <c r="P51" s="85">
        <f t="shared" si="4"/>
        <v>-66.494060310691438</v>
      </c>
    </row>
    <row r="52" spans="1:16" ht="20.100000000000001" customHeight="1" x14ac:dyDescent="0.2">
      <c r="A52" s="66">
        <v>45</v>
      </c>
      <c r="B52" s="66" t="s">
        <v>281</v>
      </c>
      <c r="C52" s="67">
        <f t="shared" ref="C52:N53" si="49">C53</f>
        <v>1638000</v>
      </c>
      <c r="D52" s="96">
        <f t="shared" si="49"/>
        <v>7958835.1900000013</v>
      </c>
      <c r="E52" s="8">
        <f t="shared" si="6"/>
        <v>9596835.1900000013</v>
      </c>
      <c r="F52" s="67">
        <f t="shared" si="49"/>
        <v>2579500</v>
      </c>
      <c r="G52" s="96">
        <f t="shared" si="49"/>
        <v>16584647.84</v>
      </c>
      <c r="H52" s="8">
        <f t="shared" si="49"/>
        <v>19164147.84</v>
      </c>
      <c r="I52" s="67">
        <f t="shared" si="49"/>
        <v>0</v>
      </c>
      <c r="J52" s="96">
        <f t="shared" si="49"/>
        <v>13205032</v>
      </c>
      <c r="K52" s="8">
        <f t="shared" si="49"/>
        <v>13205032</v>
      </c>
      <c r="L52" s="67">
        <f t="shared" si="49"/>
        <v>58625</v>
      </c>
      <c r="M52" s="96">
        <f t="shared" si="49"/>
        <v>30814218.460000001</v>
      </c>
      <c r="N52" s="8">
        <f t="shared" si="49"/>
        <v>30872843.460000001</v>
      </c>
      <c r="O52" s="8">
        <f t="shared" si="3"/>
        <v>11708695.620000001</v>
      </c>
      <c r="P52" s="82">
        <f t="shared" si="4"/>
        <v>61.096875883837896</v>
      </c>
    </row>
    <row r="53" spans="1:16" ht="20.100000000000001" customHeight="1" x14ac:dyDescent="0.2">
      <c r="A53" s="69">
        <v>451</v>
      </c>
      <c r="B53" s="69" t="s">
        <v>282</v>
      </c>
      <c r="C53" s="70">
        <f t="shared" si="49"/>
        <v>1638000</v>
      </c>
      <c r="D53" s="97">
        <f t="shared" si="49"/>
        <v>7958835.1900000013</v>
      </c>
      <c r="E53" s="9">
        <f t="shared" si="6"/>
        <v>9596835.1900000013</v>
      </c>
      <c r="F53" s="70">
        <f t="shared" si="49"/>
        <v>2579500</v>
      </c>
      <c r="G53" s="97">
        <f t="shared" si="49"/>
        <v>16584647.84</v>
      </c>
      <c r="H53" s="9">
        <f t="shared" si="49"/>
        <v>19164147.84</v>
      </c>
      <c r="I53" s="70">
        <f t="shared" si="49"/>
        <v>0</v>
      </c>
      <c r="J53" s="97">
        <f t="shared" si="49"/>
        <v>13205032</v>
      </c>
      <c r="K53" s="9">
        <f t="shared" si="49"/>
        <v>13205032</v>
      </c>
      <c r="L53" s="70">
        <f t="shared" ref="L53:N53" si="50">L54</f>
        <v>58625</v>
      </c>
      <c r="M53" s="97">
        <f t="shared" si="50"/>
        <v>30814218.460000001</v>
      </c>
      <c r="N53" s="9">
        <f t="shared" si="50"/>
        <v>30872843.460000001</v>
      </c>
      <c r="O53" s="9">
        <f t="shared" si="3"/>
        <v>11708695.620000001</v>
      </c>
      <c r="P53" s="83">
        <f t="shared" si="4"/>
        <v>61.096875883837896</v>
      </c>
    </row>
    <row r="54" spans="1:16" ht="20.100000000000001" customHeight="1" x14ac:dyDescent="0.2">
      <c r="A54" s="72">
        <v>4511</v>
      </c>
      <c r="B54" s="72" t="s">
        <v>282</v>
      </c>
      <c r="C54" s="73">
        <f>SUM(C55:C56)</f>
        <v>1638000</v>
      </c>
      <c r="D54" s="98">
        <f>SUM(D55:D56)</f>
        <v>7958835.1900000013</v>
      </c>
      <c r="E54" s="5">
        <f t="shared" si="6"/>
        <v>9596835.1900000013</v>
      </c>
      <c r="F54" s="73">
        <f t="shared" ref="F54:K54" si="51">SUM(F55:F56)</f>
        <v>2579500</v>
      </c>
      <c r="G54" s="98">
        <f t="shared" si="51"/>
        <v>16584647.84</v>
      </c>
      <c r="H54" s="5">
        <f t="shared" si="51"/>
        <v>19164147.84</v>
      </c>
      <c r="I54" s="73">
        <f t="shared" si="51"/>
        <v>0</v>
      </c>
      <c r="J54" s="98">
        <f t="shared" si="51"/>
        <v>13205032</v>
      </c>
      <c r="K54" s="5">
        <f t="shared" si="51"/>
        <v>13205032</v>
      </c>
      <c r="L54" s="73">
        <f t="shared" ref="L54:N54" si="52">SUM(L55:L56)</f>
        <v>58625</v>
      </c>
      <c r="M54" s="98">
        <f t="shared" si="52"/>
        <v>30814218.460000001</v>
      </c>
      <c r="N54" s="5">
        <f t="shared" si="52"/>
        <v>30872843.460000001</v>
      </c>
      <c r="O54" s="5">
        <f t="shared" si="3"/>
        <v>11708695.620000001</v>
      </c>
      <c r="P54" s="84">
        <f t="shared" si="4"/>
        <v>61.096875883837896</v>
      </c>
    </row>
    <row r="55" spans="1:16" ht="20.100000000000001" customHeight="1" x14ac:dyDescent="0.2">
      <c r="A55" s="34">
        <v>45111</v>
      </c>
      <c r="B55" s="34" t="s">
        <v>282</v>
      </c>
      <c r="C55" s="37">
        <v>1638000</v>
      </c>
      <c r="D55" s="100">
        <v>7958835.1900000013</v>
      </c>
      <c r="E55" s="3">
        <v>9596835.1900000013</v>
      </c>
      <c r="F55" s="37">
        <v>2579500</v>
      </c>
      <c r="G55" s="100">
        <v>16584647.84</v>
      </c>
      <c r="H55" s="3">
        <v>19164147.84</v>
      </c>
      <c r="I55" s="37">
        <v>0</v>
      </c>
      <c r="J55" s="100">
        <v>13205032</v>
      </c>
      <c r="K55" s="3">
        <f t="shared" ref="K55:K56" si="53">I55+J55</f>
        <v>13205032</v>
      </c>
      <c r="L55" s="37">
        <v>58625</v>
      </c>
      <c r="M55" s="100">
        <v>30814218.460000001</v>
      </c>
      <c r="N55" s="3">
        <f t="shared" ref="N55:N56" si="54">L55+M55</f>
        <v>30872843.460000001</v>
      </c>
      <c r="O55" s="3">
        <f t="shared" si="3"/>
        <v>11708695.620000001</v>
      </c>
      <c r="P55" s="85">
        <f t="shared" si="4"/>
        <v>61.096875883837896</v>
      </c>
    </row>
    <row r="56" spans="1:16" ht="20.100000000000001" customHeight="1" x14ac:dyDescent="0.2">
      <c r="A56" s="34">
        <v>451111</v>
      </c>
      <c r="B56" s="34" t="s">
        <v>283</v>
      </c>
      <c r="C56" s="37">
        <v>0</v>
      </c>
      <c r="D56" s="100"/>
      <c r="E56" s="3">
        <f t="shared" si="6"/>
        <v>0</v>
      </c>
      <c r="F56" s="37">
        <v>0</v>
      </c>
      <c r="G56" s="100">
        <v>0</v>
      </c>
      <c r="H56" s="3">
        <v>0</v>
      </c>
      <c r="I56" s="37">
        <v>0</v>
      </c>
      <c r="J56" s="100">
        <v>0</v>
      </c>
      <c r="K56" s="3">
        <f t="shared" si="53"/>
        <v>0</v>
      </c>
      <c r="L56" s="37">
        <v>0</v>
      </c>
      <c r="M56" s="100">
        <v>0</v>
      </c>
      <c r="N56" s="3">
        <f t="shared" si="54"/>
        <v>0</v>
      </c>
      <c r="O56" s="3">
        <f t="shared" si="3"/>
        <v>0</v>
      </c>
      <c r="P56" s="85" t="e">
        <f t="shared" si="4"/>
        <v>#DIV/0!</v>
      </c>
    </row>
    <row r="57" spans="1:16" ht="15.75" customHeight="1" x14ac:dyDescent="0.2">
      <c r="C57" s="80"/>
      <c r="D57" s="108"/>
      <c r="E57" s="2"/>
      <c r="F57" s="80"/>
      <c r="G57" s="108"/>
      <c r="H57" s="2"/>
      <c r="I57" s="80"/>
      <c r="J57" s="108"/>
      <c r="L57" s="22"/>
      <c r="M57" s="109"/>
      <c r="N57" s="1"/>
      <c r="O57" s="1"/>
      <c r="P57" s="1"/>
    </row>
  </sheetData>
  <mergeCells count="1">
    <mergeCell ref="A1:P1"/>
  </mergeCells>
  <phoneticPr fontId="1" type="noConversion"/>
  <pageMargins left="0.70866141732283472" right="0.39370078740157483" top="0.78740157480314965" bottom="0.59055118110236227" header="0.39370078740157483" footer="0.39370078740157483"/>
  <pageSetup paperSize="8" scale="55" fitToHeight="0" orientation="landscape" horizontalDpi="300" verticalDpi="300" r:id="rId1"/>
  <headerFooter alignWithMargins="0">
    <oddHeader>&amp;L&amp;"Calibri,Uobičajeno"&amp;9Upravno vijeće
17.12.2019. godine&amp;C&amp;"Calibri,Uobičajeno"&amp;9Financijski plan prihoda i rashoda za 2020. godinu&amp;R&amp;"Calibri,Uobičajeno"&amp;9 29. sjednica
Točka 4. dnevnog reda</oddHeader>
    <oddFooter>&amp;L&amp;"Calibri,Uobičajeno"&amp;9Nastavni zavod za javno zdravstvo Dr. "Andrija Štampar"&amp;C&amp;"Calibri,Uobičajeno"&amp;9&amp;A&amp;R&amp;"Calibri,Uobičajeno"&amp;9&amp;P/&amp;N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3</vt:i4>
      </vt:variant>
    </vt:vector>
  </HeadingPairs>
  <TitlesOfParts>
    <vt:vector size="6" baseType="lpstr">
      <vt:lpstr>Plan 2020 - prihodi 6</vt:lpstr>
      <vt:lpstr>Plan 2020 - rashodi 3</vt:lpstr>
      <vt:lpstr>Plan 2020 - rashodi 4</vt:lpstr>
      <vt:lpstr>'Plan 2020 - prihodi 6'!Ispis_naslova</vt:lpstr>
      <vt:lpstr>'Plan 2020 - rashodi 3'!Ispis_naslova</vt:lpstr>
      <vt:lpstr>'Plan 2020 - rashodi 4'!Ispis_naslova</vt:lpstr>
    </vt:vector>
  </TitlesOfParts>
  <Company>Zavod za javno zdravstvo grada Zagreba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Mikuš</dc:creator>
  <cp:lastModifiedBy>Ana Mikuš</cp:lastModifiedBy>
  <cp:lastPrinted>2019-12-16T14:43:13Z</cp:lastPrinted>
  <dcterms:created xsi:type="dcterms:W3CDTF">2012-12-16T10:33:18Z</dcterms:created>
  <dcterms:modified xsi:type="dcterms:W3CDTF">2019-12-17T08:53:52Z</dcterms:modified>
</cp:coreProperties>
</file>