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90" windowHeight="3315" activeTab="0"/>
  </bookViews>
  <sheets>
    <sheet name="Opći dio " sheetId="1" r:id="rId1"/>
    <sheet name="Plan prihoda i primitaka" sheetId="2" r:id="rId2"/>
    <sheet name="Plan rashoda i izdataka" sheetId="3" r:id="rId3"/>
  </sheets>
  <definedNames>
    <definedName name="_xlnm.Print_Area" localSheetId="0">'Opći dio '!$A$1:$D$24</definedName>
    <definedName name="_xlnm.Print_Titles" localSheetId="1">'Plan prihoda i primitaka'!$2:$2</definedName>
    <definedName name="_xlnm.Print_Titles" localSheetId="2">'Plan rashoda i izdataka'!$2:$4</definedName>
  </definedNames>
  <calcPr fullCalcOnLoad="1"/>
</workbook>
</file>

<file path=xl/sharedStrings.xml><?xml version="1.0" encoding="utf-8"?>
<sst xmlns="http://schemas.openxmlformats.org/spreadsheetml/2006/main" count="154" uniqueCount="104">
  <si>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</si>
  <si>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</si>
  <si>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</si>
  <si>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</si>
  <si>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</si>
  <si>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</si>
  <si>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</si>
  <si>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</si>
  <si>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</si>
  <si>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</si>
  <si>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</si>
  <si>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</si>
  <si>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</si>
  <si>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</si>
  <si>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</si>
  <si>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</si>
  <si>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</si>
  <si>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</si>
  <si>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</si>
  <si>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</si>
  <si>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</si>
  <si>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</si>
  <si>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</si>
  <si>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Ostali rashodi za zaposlene</t>
  </si>
  <si>
    <t>Materijalni rashodi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</si>
  <si>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</si>
  <si>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</si>
  <si>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</si>
  <si>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</si>
  <si>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</si>
  <si>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PROJEKCIJA PLANA ZA 2017.</t>
  </si>
  <si>
    <t>Ukupno prihodi i primici za 2018.</t>
  </si>
  <si>
    <t>PROJEKCIJA PLANA ZA 2018.</t>
  </si>
  <si>
    <t>Plaće za redovan rad</t>
  </si>
  <si>
    <t>Plaće za prekovremeni rad</t>
  </si>
  <si>
    <t>Doprinosi za obvezno osiguranje u slučaju nezaposlenosti</t>
  </si>
  <si>
    <t>Službena putovanja</t>
  </si>
  <si>
    <t>Uredski materijal i ostali materijalni rashodi</t>
  </si>
  <si>
    <t>Energija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</si>
  <si>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</si>
  <si>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</si>
  <si>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</si>
  <si>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</si>
  <si>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</si>
  <si>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</si>
  <si>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</si>
  <si>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</si>
  <si>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</si>
  <si>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</si>
  <si>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</si>
  <si>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Višak prihoda iz prethodnog razdoblja</t>
  </si>
  <si>
    <t xml:space="preserve">RASHODI POSLOVANJA </t>
  </si>
  <si>
    <t>Plaće (bruto)</t>
  </si>
  <si>
    <t>Plaće u naravi</t>
  </si>
  <si>
    <t>Doprinosi na plaće</t>
  </si>
  <si>
    <t>Doprinosi za zdravstveno osiguranje</t>
  </si>
  <si>
    <t>Naknade troškova zaposlenima</t>
  </si>
  <si>
    <t>Naknade za prijevoz, rad na terenu i odvojeni život</t>
  </si>
  <si>
    <t>Stručno usavršavanje zaposlenika</t>
  </si>
  <si>
    <t>Rashodi za materijal i energiju</t>
  </si>
  <si>
    <t>Materijal i sirovine</t>
  </si>
  <si>
    <t xml:space="preserve">Materijal i dijelovi za tekuće i investicijsko održavanje </t>
  </si>
  <si>
    <t>Službena, radna i zaštitna odjeća i obuća</t>
  </si>
  <si>
    <t>Rashodi za usluge</t>
  </si>
  <si>
    <t>Ostali nespomenuti rashodi poslovanja</t>
  </si>
  <si>
    <t>Naknade za rad predstvničkih i izvršnih tijela, povjeren. i sl.</t>
  </si>
  <si>
    <t>Premije osiguranja</t>
  </si>
  <si>
    <t>Reprezentacija</t>
  </si>
  <si>
    <t>Članarine</t>
  </si>
  <si>
    <t>Pristojbe i naknade</t>
  </si>
  <si>
    <t>Financijski rashodi</t>
  </si>
  <si>
    <t>Ostali financijski rashodi</t>
  </si>
  <si>
    <t>Bankarske usluge i usluge platnog prometa</t>
  </si>
  <si>
    <t>RASHODI ZA NABAVU NEFINCIJSKE IMOVINE</t>
  </si>
  <si>
    <t>Rashodi za nabavu proizvedene dugotrajne imovine</t>
  </si>
  <si>
    <t>Postrojenja i oprema</t>
  </si>
  <si>
    <t>Medicinska i laboratorijska oprema</t>
  </si>
  <si>
    <t>Ostale naknade troškova zaposlenima</t>
  </si>
  <si>
    <t>Primici od financijske imovine I zaduživanja</t>
  </si>
  <si>
    <t>5181</t>
  </si>
  <si>
    <t>Izdaci za depozite u kreditnim i ostalim financijskim institucijama - tuzemni</t>
  </si>
  <si>
    <t>518</t>
  </si>
  <si>
    <t xml:space="preserve">Izdaci za depozite i jamčevne pologe </t>
  </si>
  <si>
    <t>Izdaci za dane zajmove i depozite</t>
  </si>
  <si>
    <t>Izdaci za financijsku imovinu i otplate zajmova</t>
  </si>
  <si>
    <t>Opći prihodi i primici
HZZO</t>
  </si>
  <si>
    <t>Opći prihodi i primici
Grad Zagreb</t>
  </si>
  <si>
    <t>Opći prihodi i primici
Država</t>
  </si>
  <si>
    <t>Rashodi za nabavu neproizvedene imovine</t>
  </si>
  <si>
    <t>Nematerijalna imovina</t>
  </si>
  <si>
    <t>Licence</t>
  </si>
  <si>
    <t>Ukupno prihodi i primici za 2019.</t>
  </si>
  <si>
    <t>PRIJEDLOG PLANA ZA 2017.</t>
  </si>
  <si>
    <t>Projekcija plana 
za 2020.</t>
  </si>
  <si>
    <t>Projekcija plana
za 2019.</t>
  </si>
  <si>
    <t>PRIJEDLOG FINANCIJSKOG PLANA 
NASTAVNOG ZAVODA ZA JAVNO ZDRAVSTVO DR. ANDRIJA ŠTAMPAR  
ZA 2018. I PROJEKCIJA PLANA ZA  2019. I 2020. GODINU</t>
  </si>
  <si>
    <t>Prijedlog plana 
za 2018.</t>
  </si>
  <si>
    <t xml:space="preserve">UKUPNI DONOS VIŠKA/MANJKA IZ PRETHODNE/IH GODINA </t>
  </si>
  <si>
    <t>VIŠAK/MANJAK IZ PRETHODNE/IH GODINA KOJI ĆE SE RASPOREDITI/POKRITI</t>
  </si>
  <si>
    <t>Plan prihoda i primitaka Nastavnog zavoda za javno zdravstvo Dr. Andrija Štampar za 2018. godinu i projekcije za 2019. i 2020. godinu</t>
  </si>
  <si>
    <t>Ukupno prihodi i primici za 2020</t>
  </si>
  <si>
    <t>Uredska oprema i namještaj</t>
  </si>
  <si>
    <t>Instrumenti, uređaji i strojevi</t>
  </si>
  <si>
    <t>Plan rashoda i izdataka Nastavnog zavoda za javno zdravstvo Dr. Andrija Štampar za 2018. godinu i projekcije za 2019. i 2020.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</si>
</sst>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42" borderId="6" applyNumberFormat="0" applyAlignment="0" applyProtection="0"/>
    <xf numFmtId="0" fontId="15" fillId="0" borderId="7" applyNumberFormat="0" applyFill="0" applyAlignment="0" applyProtection="0"/>
    <xf numFmtId="0" fontId="49" fillId="4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6" applyNumberFormat="0" applyAlignment="0" applyProtection="0"/>
    <xf numFmtId="0" fontId="15" fillId="0" borderId="0" applyNumberFormat="0" applyFill="0" applyBorder="0" applyAlignment="0" applyProtection="0"/>
  </cellStyleXfs>
  <cellXfs count="152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2" fillId="34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 horizontal="right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3" fillId="34" borderId="0" xfId="0" applyNumberFormat="1" applyFont="1" applyFill="1" applyBorder="1" applyAlignment="1" applyProtection="1">
      <alignment horizontal="center"/>
      <protection/>
    </xf>
    <xf numFmtId="0" fontId="22" fillId="34" borderId="0" xfId="0" applyNumberFormat="1" applyFont="1" applyFill="1" applyBorder="1" applyAlignment="1" applyProtection="1">
      <alignment wrapText="1"/>
      <protection/>
    </xf>
    <xf numFmtId="0" fontId="29" fillId="47" borderId="17" xfId="0" applyFont="1" applyFill="1" applyBorder="1" applyAlignment="1">
      <alignment horizontal="right" vertical="center"/>
    </xf>
    <xf numFmtId="0" fontId="29" fillId="47" borderId="18" xfId="0" applyFont="1" applyFill="1" applyBorder="1" applyAlignment="1">
      <alignment vertical="center" wrapText="1"/>
    </xf>
    <xf numFmtId="3" fontId="29" fillId="47" borderId="18" xfId="0" applyNumberFormat="1" applyFont="1" applyFill="1" applyBorder="1" applyAlignment="1">
      <alignment vertical="center"/>
    </xf>
    <xf numFmtId="0" fontId="29" fillId="23" borderId="17" xfId="0" applyFont="1" applyFill="1" applyBorder="1" applyAlignment="1">
      <alignment horizontal="right" vertical="center"/>
    </xf>
    <xf numFmtId="0" fontId="29" fillId="23" borderId="18" xfId="0" applyFont="1" applyFill="1" applyBorder="1" applyAlignment="1">
      <alignment vertical="center"/>
    </xf>
    <xf numFmtId="3" fontId="29" fillId="23" borderId="18" xfId="0" applyNumberFormat="1" applyFont="1" applyFill="1" applyBorder="1" applyAlignment="1">
      <alignment vertical="center"/>
    </xf>
    <xf numFmtId="0" fontId="29" fillId="15" borderId="17" xfId="0" applyFont="1" applyFill="1" applyBorder="1" applyAlignment="1">
      <alignment horizontal="right" vertical="center"/>
    </xf>
    <xf numFmtId="0" fontId="29" fillId="15" borderId="18" xfId="0" applyFont="1" applyFill="1" applyBorder="1" applyAlignment="1">
      <alignment vertical="center"/>
    </xf>
    <xf numFmtId="3" fontId="29" fillId="15" borderId="18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horizontal="right" vertical="center"/>
    </xf>
    <xf numFmtId="0" fontId="30" fillId="0" borderId="18" xfId="0" applyFont="1" applyFill="1" applyBorder="1" applyAlignment="1">
      <alignment vertical="center"/>
    </xf>
    <xf numFmtId="3" fontId="30" fillId="0" borderId="18" xfId="0" applyNumberFormat="1" applyFont="1" applyFill="1" applyBorder="1" applyAlignment="1">
      <alignment vertical="center"/>
    </xf>
    <xf numFmtId="0" fontId="31" fillId="0" borderId="18" xfId="0" applyNumberFormat="1" applyFont="1" applyFill="1" applyBorder="1" applyAlignment="1" applyProtection="1">
      <alignment/>
      <protection/>
    </xf>
    <xf numFmtId="3" fontId="31" fillId="0" borderId="18" xfId="0" applyNumberFormat="1" applyFont="1" applyFill="1" applyBorder="1" applyAlignment="1" applyProtection="1">
      <alignment/>
      <protection/>
    </xf>
    <xf numFmtId="0" fontId="25" fillId="48" borderId="18" xfId="0" applyNumberFormat="1" applyFont="1" applyFill="1" applyBorder="1" applyAlignment="1" applyProtection="1">
      <alignment/>
      <protection/>
    </xf>
    <xf numFmtId="3" fontId="25" fillId="48" borderId="18" xfId="0" applyNumberFormat="1" applyFont="1" applyFill="1" applyBorder="1" applyAlignment="1" applyProtection="1">
      <alignment/>
      <protection/>
    </xf>
    <xf numFmtId="0" fontId="25" fillId="15" borderId="18" xfId="0" applyNumberFormat="1" applyFont="1" applyFill="1" applyBorder="1" applyAlignment="1" applyProtection="1">
      <alignment/>
      <protection/>
    </xf>
    <xf numFmtId="3" fontId="25" fillId="15" borderId="18" xfId="0" applyNumberFormat="1" applyFont="1" applyFill="1" applyBorder="1" applyAlignment="1" applyProtection="1">
      <alignment/>
      <protection/>
    </xf>
    <xf numFmtId="0" fontId="31" fillId="0" borderId="18" xfId="0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9" fillId="47" borderId="17" xfId="0" applyFont="1" applyFill="1" applyBorder="1" applyAlignment="1">
      <alignment vertical="center"/>
    </xf>
    <xf numFmtId="0" fontId="29" fillId="47" borderId="18" xfId="0" applyFont="1" applyFill="1" applyBorder="1" applyAlignment="1">
      <alignment vertical="center"/>
    </xf>
    <xf numFmtId="3" fontId="29" fillId="47" borderId="18" xfId="0" applyNumberFormat="1" applyFont="1" applyFill="1" applyBorder="1" applyAlignment="1">
      <alignment horizontal="right" vertical="center"/>
    </xf>
    <xf numFmtId="0" fontId="29" fillId="23" borderId="17" xfId="0" applyFont="1" applyFill="1" applyBorder="1" applyAlignment="1">
      <alignment vertical="center"/>
    </xf>
    <xf numFmtId="3" fontId="29" fillId="23" borderId="18" xfId="0" applyNumberFormat="1" applyFont="1" applyFill="1" applyBorder="1" applyAlignment="1">
      <alignment horizontal="right" vertical="center"/>
    </xf>
    <xf numFmtId="0" fontId="29" fillId="15" borderId="17" xfId="0" applyFont="1" applyFill="1" applyBorder="1" applyAlignment="1">
      <alignment vertical="center"/>
    </xf>
    <xf numFmtId="3" fontId="29" fillId="15" borderId="18" xfId="0" applyNumberFormat="1" applyFont="1" applyFill="1" applyBorder="1" applyAlignment="1">
      <alignment horizontal="right" vertical="center"/>
    </xf>
    <xf numFmtId="0" fontId="30" fillId="0" borderId="17" xfId="0" applyFont="1" applyFill="1" applyBorder="1" applyAlignment="1">
      <alignment vertical="center"/>
    </xf>
    <xf numFmtId="3" fontId="30" fillId="0" borderId="18" xfId="0" applyNumberFormat="1" applyFont="1" applyFill="1" applyBorder="1" applyAlignment="1">
      <alignment horizontal="right" vertical="center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9" fillId="49" borderId="17" xfId="0" applyFont="1" applyFill="1" applyBorder="1" applyAlignment="1">
      <alignment vertical="center"/>
    </xf>
    <xf numFmtId="0" fontId="29" fillId="49" borderId="18" xfId="0" applyFont="1" applyFill="1" applyBorder="1" applyAlignment="1">
      <alignment vertical="center"/>
    </xf>
    <xf numFmtId="3" fontId="29" fillId="49" borderId="18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0" fontId="25" fillId="50" borderId="19" xfId="0" applyNumberFormat="1" applyFont="1" applyFill="1" applyBorder="1" applyAlignment="1" applyProtection="1">
      <alignment horizontal="center" vertical="center" wrapText="1"/>
      <protection/>
    </xf>
    <xf numFmtId="0" fontId="26" fillId="50" borderId="19" xfId="0" applyNumberFormat="1" applyFont="1" applyFill="1" applyBorder="1" applyAlignment="1" applyProtection="1">
      <alignment horizontal="center" vertical="center" wrapText="1"/>
      <protection/>
    </xf>
    <xf numFmtId="0" fontId="26" fillId="50" borderId="20" xfId="0" applyNumberFormat="1" applyFont="1" applyFill="1" applyBorder="1" applyAlignment="1" applyProtection="1">
      <alignment horizontal="center" vertical="center" wrapText="1"/>
      <protection/>
    </xf>
    <xf numFmtId="3" fontId="29" fillId="47" borderId="21" xfId="0" applyNumberFormat="1" applyFont="1" applyFill="1" applyBorder="1" applyAlignment="1">
      <alignment vertical="center"/>
    </xf>
    <xf numFmtId="3" fontId="29" fillId="23" borderId="21" xfId="0" applyNumberFormat="1" applyFont="1" applyFill="1" applyBorder="1" applyAlignment="1">
      <alignment vertical="center"/>
    </xf>
    <xf numFmtId="3" fontId="29" fillId="15" borderId="21" xfId="0" applyNumberFormat="1" applyFont="1" applyFill="1" applyBorder="1" applyAlignment="1">
      <alignment vertical="center"/>
    </xf>
    <xf numFmtId="3" fontId="30" fillId="0" borderId="21" xfId="0" applyNumberFormat="1" applyFont="1" applyFill="1" applyBorder="1" applyAlignment="1">
      <alignment vertical="center"/>
    </xf>
    <xf numFmtId="0" fontId="31" fillId="0" borderId="17" xfId="0" applyNumberFormat="1" applyFont="1" applyFill="1" applyBorder="1" applyAlignment="1" applyProtection="1">
      <alignment vertical="center"/>
      <protection/>
    </xf>
    <xf numFmtId="0" fontId="25" fillId="48" borderId="17" xfId="0" applyNumberFormat="1" applyFont="1" applyFill="1" applyBorder="1" applyAlignment="1" applyProtection="1">
      <alignment/>
      <protection/>
    </xf>
    <xf numFmtId="3" fontId="25" fillId="48" borderId="21" xfId="0" applyNumberFormat="1" applyFont="1" applyFill="1" applyBorder="1" applyAlignment="1" applyProtection="1">
      <alignment/>
      <protection/>
    </xf>
    <xf numFmtId="0" fontId="25" fillId="15" borderId="17" xfId="0" applyNumberFormat="1" applyFont="1" applyFill="1" applyBorder="1" applyAlignment="1" applyProtection="1">
      <alignment/>
      <protection/>
    </xf>
    <xf numFmtId="3" fontId="25" fillId="15" borderId="21" xfId="0" applyNumberFormat="1" applyFont="1" applyFill="1" applyBorder="1" applyAlignment="1" applyProtection="1">
      <alignment/>
      <protection/>
    </xf>
    <xf numFmtId="0" fontId="31" fillId="0" borderId="17" xfId="0" applyNumberFormat="1" applyFont="1" applyFill="1" applyBorder="1" applyAlignment="1" applyProtection="1">
      <alignment/>
      <protection/>
    </xf>
    <xf numFmtId="3" fontId="29" fillId="47" borderId="21" xfId="0" applyNumberFormat="1" applyFont="1" applyFill="1" applyBorder="1" applyAlignment="1">
      <alignment horizontal="right" vertical="center"/>
    </xf>
    <xf numFmtId="3" fontId="29" fillId="23" borderId="21" xfId="0" applyNumberFormat="1" applyFont="1" applyFill="1" applyBorder="1" applyAlignment="1">
      <alignment horizontal="right" vertical="center"/>
    </xf>
    <xf numFmtId="3" fontId="29" fillId="15" borderId="21" xfId="0" applyNumberFormat="1" applyFont="1" applyFill="1" applyBorder="1" applyAlignment="1">
      <alignment horizontal="right" vertical="center"/>
    </xf>
    <xf numFmtId="3" fontId="30" fillId="0" borderId="21" xfId="0" applyNumberFormat="1" applyFont="1" applyFill="1" applyBorder="1" applyAlignment="1">
      <alignment horizontal="right" vertical="center"/>
    </xf>
    <xf numFmtId="3" fontId="29" fillId="49" borderId="21" xfId="0" applyNumberFormat="1" applyFont="1" applyFill="1" applyBorder="1" applyAlignment="1">
      <alignment horizontal="right" vertical="center"/>
    </xf>
    <xf numFmtId="0" fontId="30" fillId="0" borderId="22" xfId="0" applyFont="1" applyFill="1" applyBorder="1" applyAlignment="1">
      <alignment horizontal="right" vertical="center"/>
    </xf>
    <xf numFmtId="0" fontId="30" fillId="0" borderId="23" xfId="0" applyFont="1" applyFill="1" applyBorder="1" applyAlignment="1">
      <alignment vertical="center"/>
    </xf>
    <xf numFmtId="3" fontId="30" fillId="0" borderId="23" xfId="0" applyNumberFormat="1" applyFont="1" applyFill="1" applyBorder="1" applyAlignment="1">
      <alignment vertical="center"/>
    </xf>
    <xf numFmtId="3" fontId="30" fillId="0" borderId="23" xfId="0" applyNumberFormat="1" applyFont="1" applyFill="1" applyBorder="1" applyAlignment="1">
      <alignment horizontal="right" vertical="center"/>
    </xf>
    <xf numFmtId="3" fontId="30" fillId="0" borderId="24" xfId="0" applyNumberFormat="1" applyFont="1" applyFill="1" applyBorder="1" applyAlignment="1">
      <alignment vertical="center"/>
    </xf>
    <xf numFmtId="0" fontId="29" fillId="50" borderId="19" xfId="0" applyNumberFormat="1" applyFont="1" applyFill="1" applyBorder="1" applyAlignment="1" applyProtection="1">
      <alignment horizontal="center" vertical="center" wrapText="1"/>
      <protection/>
    </xf>
    <xf numFmtId="0" fontId="40" fillId="9" borderId="25" xfId="0" applyFont="1" applyFill="1" applyBorder="1" applyAlignment="1" quotePrefix="1">
      <alignment horizontal="left" vertical="center" wrapText="1"/>
    </xf>
    <xf numFmtId="0" fontId="40" fillId="9" borderId="18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2" fillId="51" borderId="25" xfId="0" applyNumberFormat="1" applyFont="1" applyFill="1" applyBorder="1" applyAlignment="1" applyProtection="1">
      <alignment vertical="center" wrapText="1"/>
      <protection/>
    </xf>
    <xf numFmtId="0" fontId="42" fillId="0" borderId="25" xfId="0" applyNumberFormat="1" applyFont="1" applyFill="1" applyBorder="1" applyAlignment="1" applyProtection="1">
      <alignment vertical="center" wrapText="1"/>
      <protection/>
    </xf>
    <xf numFmtId="3" fontId="41" fillId="0" borderId="0" xfId="0" applyNumberFormat="1" applyFont="1" applyFill="1" applyBorder="1" applyAlignment="1" applyProtection="1">
      <alignment/>
      <protection/>
    </xf>
    <xf numFmtId="0" fontId="42" fillId="0" borderId="25" xfId="0" applyFont="1" applyBorder="1" applyAlignment="1" quotePrefix="1">
      <alignment vertical="center"/>
    </xf>
    <xf numFmtId="0" fontId="42" fillId="51" borderId="25" xfId="0" applyFont="1" applyFill="1" applyBorder="1" applyAlignment="1">
      <alignment horizontal="left" vertical="center"/>
    </xf>
    <xf numFmtId="0" fontId="42" fillId="0" borderId="25" xfId="0" applyNumberFormat="1" applyFont="1" applyFill="1" applyBorder="1" applyAlignment="1" applyProtection="1" quotePrefix="1">
      <alignment vertical="center" wrapText="1"/>
      <protection/>
    </xf>
    <xf numFmtId="0" fontId="42" fillId="51" borderId="25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NumberFormat="1" applyFont="1" applyFill="1" applyBorder="1" applyAlignment="1" applyProtection="1">
      <alignment vertical="center" wrapText="1"/>
      <protection/>
    </xf>
    <xf numFmtId="0" fontId="40" fillId="0" borderId="0" xfId="0" applyNumberFormat="1" applyFont="1" applyFill="1" applyBorder="1" applyAlignment="1" applyProtection="1" quotePrefix="1">
      <alignment vertical="center" wrapText="1"/>
      <protection/>
    </xf>
    <xf numFmtId="0" fontId="42" fillId="0" borderId="25" xfId="0" applyNumberFormat="1" applyFont="1" applyFill="1" applyBorder="1" applyAlignment="1" applyProtection="1">
      <alignment horizontal="left" vertical="center" wrapText="1"/>
      <protection/>
    </xf>
    <xf numFmtId="0" fontId="42" fillId="51" borderId="25" xfId="0" applyNumberFormat="1" applyFont="1" applyFill="1" applyBorder="1" applyAlignment="1" applyProtection="1" quotePrefix="1">
      <alignment horizontal="left" vertical="center" wrapText="1"/>
      <protection/>
    </xf>
    <xf numFmtId="0" fontId="40" fillId="0" borderId="26" xfId="0" applyFont="1" applyBorder="1" applyAlignment="1" quotePrefix="1">
      <alignment horizontal="left" vertical="center"/>
    </xf>
    <xf numFmtId="0" fontId="40" fillId="9" borderId="18" xfId="0" applyFont="1" applyFill="1" applyBorder="1" applyAlignment="1" quotePrefix="1">
      <alignment horizontal="left" vertical="center" wrapText="1"/>
    </xf>
    <xf numFmtId="0" fontId="40" fillId="0" borderId="18" xfId="0" applyNumberFormat="1" applyFont="1" applyFill="1" applyBorder="1" applyAlignment="1" applyProtection="1">
      <alignment horizontal="left" vertical="center" wrapText="1"/>
      <protection/>
    </xf>
    <xf numFmtId="3" fontId="42" fillId="51" borderId="18" xfId="0" applyNumberFormat="1" applyFont="1" applyFill="1" applyBorder="1" applyAlignment="1" applyProtection="1">
      <alignment vertical="center" wrapText="1"/>
      <protection/>
    </xf>
    <xf numFmtId="3" fontId="42" fillId="0" borderId="18" xfId="0" applyNumberFormat="1" applyFont="1" applyBorder="1" applyAlignment="1">
      <alignment vertical="center"/>
    </xf>
    <xf numFmtId="3" fontId="42" fillId="51" borderId="18" xfId="0" applyNumberFormat="1" applyFont="1" applyFill="1" applyBorder="1" applyAlignment="1">
      <alignment vertical="center"/>
    </xf>
    <xf numFmtId="3" fontId="42" fillId="0" borderId="18" xfId="0" applyNumberFormat="1" applyFont="1" applyFill="1" applyBorder="1" applyAlignment="1" applyProtection="1">
      <alignment vertical="center" wrapText="1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42" fillId="9" borderId="18" xfId="0" applyNumberFormat="1" applyFont="1" applyFill="1" applyBorder="1" applyAlignment="1" applyProtection="1">
      <alignment horizontal="center" vertical="center" wrapText="1"/>
      <protection/>
    </xf>
    <xf numFmtId="0" fontId="43" fillId="0" borderId="18" xfId="0" applyNumberFormat="1" applyFont="1" applyFill="1" applyBorder="1" applyAlignment="1" applyProtection="1">
      <alignment vertical="center"/>
      <protection/>
    </xf>
    <xf numFmtId="3" fontId="28" fillId="0" borderId="0" xfId="0" applyNumberFormat="1" applyFont="1" applyFill="1" applyBorder="1" applyAlignment="1" applyProtection="1">
      <alignment horizontal="center" vertical="center"/>
      <protection/>
    </xf>
    <xf numFmtId="0" fontId="25" fillId="5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44" fillId="0" borderId="0" xfId="0" applyNumberFormat="1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 quotePrefix="1">
      <alignment horizontal="left" vertical="center" wrapText="1"/>
    </xf>
    <xf numFmtId="1" fontId="45" fillId="0" borderId="0" xfId="0" applyNumberFormat="1" applyFont="1" applyBorder="1" applyAlignment="1">
      <alignment wrapText="1"/>
    </xf>
    <xf numFmtId="3" fontId="45" fillId="0" borderId="0" xfId="0" applyNumberFormat="1" applyFont="1" applyBorder="1" applyAlignment="1">
      <alignment horizontal="center" vertical="center"/>
    </xf>
    <xf numFmtId="1" fontId="44" fillId="0" borderId="28" xfId="0" applyNumberFormat="1" applyFont="1" applyBorder="1" applyAlignment="1">
      <alignment horizontal="left" wrapText="1"/>
    </xf>
    <xf numFmtId="3" fontId="44" fillId="0" borderId="18" xfId="0" applyNumberFormat="1" applyFont="1" applyBorder="1" applyAlignment="1">
      <alignment horizontal="right" vertical="center" wrapText="1"/>
    </xf>
    <xf numFmtId="3" fontId="44" fillId="0" borderId="21" xfId="0" applyNumberFormat="1" applyFont="1" applyBorder="1" applyAlignment="1">
      <alignment horizontal="right" vertical="center" wrapText="1"/>
    </xf>
    <xf numFmtId="1" fontId="44" fillId="0" borderId="29" xfId="0" applyNumberFormat="1" applyFont="1" applyBorder="1" applyAlignment="1">
      <alignment horizontal="left" wrapText="1"/>
    </xf>
    <xf numFmtId="3" fontId="44" fillId="0" borderId="30" xfId="0" applyNumberFormat="1" applyFont="1" applyBorder="1" applyAlignment="1">
      <alignment horizontal="right" vertical="center" wrapText="1"/>
    </xf>
    <xf numFmtId="3" fontId="44" fillId="0" borderId="31" xfId="0" applyNumberFormat="1" applyFont="1" applyBorder="1" applyAlignment="1">
      <alignment horizontal="right" vertical="center" wrapText="1"/>
    </xf>
    <xf numFmtId="1" fontId="45" fillId="0" borderId="17" xfId="0" applyNumberFormat="1" applyFont="1" applyBorder="1" applyAlignment="1">
      <alignment wrapText="1"/>
    </xf>
    <xf numFmtId="1" fontId="45" fillId="0" borderId="22" xfId="0" applyNumberFormat="1" applyFont="1" applyBorder="1" applyAlignment="1">
      <alignment wrapText="1"/>
    </xf>
    <xf numFmtId="1" fontId="45" fillId="52" borderId="27" xfId="0" applyNumberFormat="1" applyFont="1" applyFill="1" applyBorder="1" applyAlignment="1">
      <alignment horizontal="right" vertical="top" wrapText="1"/>
    </xf>
    <xf numFmtId="1" fontId="45" fillId="52" borderId="17" xfId="0" applyNumberFormat="1" applyFont="1" applyFill="1" applyBorder="1" applyAlignment="1">
      <alignment horizontal="left" wrapText="1"/>
    </xf>
    <xf numFmtId="0" fontId="45" fillId="50" borderId="18" xfId="0" applyFont="1" applyFill="1" applyBorder="1" applyAlignment="1">
      <alignment horizontal="center" vertical="center" wrapText="1"/>
    </xf>
    <xf numFmtId="0" fontId="57" fillId="50" borderId="21" xfId="0" applyFont="1" applyFill="1" applyBorder="1" applyAlignment="1">
      <alignment horizontal="center" vertical="center" wrapText="1"/>
    </xf>
    <xf numFmtId="1" fontId="44" fillId="0" borderId="17" xfId="0" applyNumberFormat="1" applyFont="1" applyBorder="1" applyAlignment="1">
      <alignment horizontal="left" wrapText="1"/>
    </xf>
    <xf numFmtId="3" fontId="44" fillId="0" borderId="18" xfId="0" applyNumberFormat="1" applyFont="1" applyBorder="1" applyAlignment="1">
      <alignment horizontal="right"/>
    </xf>
    <xf numFmtId="3" fontId="44" fillId="0" borderId="18" xfId="0" applyNumberFormat="1" applyFont="1" applyBorder="1" applyAlignment="1">
      <alignment horizontal="right" wrapText="1"/>
    </xf>
    <xf numFmtId="3" fontId="44" fillId="0" borderId="21" xfId="0" applyNumberFormat="1" applyFont="1" applyBorder="1" applyAlignment="1">
      <alignment horizontal="right"/>
    </xf>
    <xf numFmtId="3" fontId="44" fillId="0" borderId="18" xfId="0" applyNumberFormat="1" applyFont="1" applyBorder="1" applyAlignment="1">
      <alignment horizontal="right" vertical="center"/>
    </xf>
    <xf numFmtId="3" fontId="44" fillId="0" borderId="21" xfId="0" applyNumberFormat="1" applyFont="1" applyBorder="1" applyAlignment="1">
      <alignment horizontal="right" vertical="center"/>
    </xf>
    <xf numFmtId="1" fontId="45" fillId="0" borderId="32" xfId="0" applyNumberFormat="1" applyFont="1" applyBorder="1" applyAlignment="1">
      <alignment wrapText="1"/>
    </xf>
    <xf numFmtId="1" fontId="45" fillId="0" borderId="33" xfId="0" applyNumberFormat="1" applyFont="1" applyBorder="1" applyAlignment="1">
      <alignment wrapText="1"/>
    </xf>
    <xf numFmtId="3" fontId="44" fillId="0" borderId="30" xfId="0" applyNumberFormat="1" applyFont="1" applyBorder="1" applyAlignment="1">
      <alignment horizontal="right"/>
    </xf>
    <xf numFmtId="3" fontId="44" fillId="0" borderId="30" xfId="0" applyNumberFormat="1" applyFont="1" applyBorder="1" applyAlignment="1">
      <alignment horizontal="right" vertical="center"/>
    </xf>
    <xf numFmtId="3" fontId="44" fillId="0" borderId="31" xfId="0" applyNumberFormat="1" applyFont="1" applyBorder="1" applyAlignment="1">
      <alignment horizontal="right" vertical="center"/>
    </xf>
    <xf numFmtId="3" fontId="45" fillId="0" borderId="34" xfId="0" applyNumberFormat="1" applyFont="1" applyBorder="1" applyAlignment="1">
      <alignment vertical="center"/>
    </xf>
    <xf numFmtId="3" fontId="45" fillId="0" borderId="35" xfId="0" applyNumberFormat="1" applyFont="1" applyBorder="1" applyAlignment="1">
      <alignment vertical="center"/>
    </xf>
    <xf numFmtId="1" fontId="45" fillId="52" borderId="36" xfId="0" applyNumberFormat="1" applyFont="1" applyFill="1" applyBorder="1" applyAlignment="1">
      <alignment horizontal="right" vertical="top" wrapText="1"/>
    </xf>
    <xf numFmtId="1" fontId="45" fillId="52" borderId="28" xfId="0" applyNumberFormat="1" applyFont="1" applyFill="1" applyBorder="1" applyAlignment="1">
      <alignment horizontal="left" wrapText="1"/>
    </xf>
    <xf numFmtId="1" fontId="45" fillId="0" borderId="37" xfId="0" applyNumberFormat="1" applyFont="1" applyBorder="1" applyAlignment="1">
      <alignment wrapText="1"/>
    </xf>
    <xf numFmtId="0" fontId="45" fillId="50" borderId="17" xfId="0" applyFont="1" applyFill="1" applyBorder="1" applyAlignment="1">
      <alignment horizontal="center" vertical="center" wrapText="1"/>
    </xf>
    <xf numFmtId="3" fontId="44" fillId="0" borderId="17" xfId="0" applyNumberFormat="1" applyFont="1" applyBorder="1" applyAlignment="1">
      <alignment horizontal="right" vertical="center" wrapText="1"/>
    </xf>
    <xf numFmtId="3" fontId="44" fillId="0" borderId="17" xfId="0" applyNumberFormat="1" applyFont="1" applyBorder="1" applyAlignment="1">
      <alignment horizontal="right"/>
    </xf>
    <xf numFmtId="3" fontId="44" fillId="0" borderId="32" xfId="0" applyNumberFormat="1" applyFont="1" applyBorder="1" applyAlignment="1">
      <alignment horizontal="right"/>
    </xf>
    <xf numFmtId="3" fontId="45" fillId="0" borderId="33" xfId="0" applyNumberFormat="1" applyFont="1" applyBorder="1" applyAlignment="1">
      <alignment vertical="center"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45" fillId="50" borderId="19" xfId="0" applyFont="1" applyFill="1" applyBorder="1" applyAlignment="1">
      <alignment horizontal="center" vertical="center"/>
    </xf>
    <xf numFmtId="0" fontId="45" fillId="50" borderId="20" xfId="0" applyFont="1" applyFill="1" applyBorder="1" applyAlignment="1">
      <alignment horizontal="center" vertical="center"/>
    </xf>
    <xf numFmtId="3" fontId="45" fillId="0" borderId="23" xfId="0" applyNumberFormat="1" applyFont="1" applyBorder="1" applyAlignment="1">
      <alignment horizontal="center" vertical="center"/>
    </xf>
    <xf numFmtId="3" fontId="45" fillId="0" borderId="24" xfId="0" applyNumberFormat="1" applyFont="1" applyBorder="1" applyAlignment="1">
      <alignment horizontal="center" vertical="center"/>
    </xf>
    <xf numFmtId="0" fontId="20" fillId="0" borderId="38" xfId="0" applyNumberFormat="1" applyFont="1" applyFill="1" applyBorder="1" applyAlignment="1" applyProtection="1">
      <alignment horizontal="center" vertical="center" wrapText="1"/>
      <protection/>
    </xf>
    <xf numFmtId="0" fontId="45" fillId="50" borderId="27" xfId="0" applyFont="1" applyFill="1" applyBorder="1" applyAlignment="1">
      <alignment horizontal="center" vertical="center"/>
    </xf>
    <xf numFmtId="3" fontId="45" fillId="0" borderId="33" xfId="0" applyNumberFormat="1" applyFont="1" applyBorder="1" applyAlignment="1">
      <alignment horizontal="center" vertical="center"/>
    </xf>
    <xf numFmtId="3" fontId="45" fillId="0" borderId="34" xfId="0" applyNumberFormat="1" applyFont="1" applyBorder="1" applyAlignment="1">
      <alignment horizontal="center" vertical="center"/>
    </xf>
    <xf numFmtId="3" fontId="45" fillId="0" borderId="35" xfId="0" applyNumberFormat="1" applyFont="1" applyBorder="1" applyAlignment="1">
      <alignment horizontal="center" vertical="center"/>
    </xf>
    <xf numFmtId="0" fontId="27" fillId="0" borderId="38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23900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23900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11505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19050</xdr:rowOff>
    </xdr:from>
    <xdr:to>
      <xdr:col>0</xdr:col>
      <xdr:colOff>1057275</xdr:colOff>
      <xdr:row>25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11505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19050</xdr:rowOff>
    </xdr:from>
    <xdr:to>
      <xdr:col>1</xdr:col>
      <xdr:colOff>0</xdr:colOff>
      <xdr:row>45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534775"/>
          <a:ext cx="10477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19050</xdr:rowOff>
    </xdr:from>
    <xdr:to>
      <xdr:col>0</xdr:col>
      <xdr:colOff>1057275</xdr:colOff>
      <xdr:row>45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534775"/>
          <a:ext cx="10477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F24"/>
  <sheetViews>
    <sheetView tabSelected="1" zoomScalePageLayoutView="0" workbookViewId="0" topLeftCell="A4">
      <selection activeCell="I19" sqref="I19"/>
    </sheetView>
  </sheetViews>
  <sheetFormatPr defaultColWidth="11.421875" defaultRowHeight="12.75"/>
  <cols>
    <col min="1" max="1" width="57.57421875" style="28" bestFit="1" customWidth="1"/>
    <col min="2" max="4" width="20.7109375" style="28" customWidth="1"/>
    <col min="5" max="16384" width="11.421875" style="28" customWidth="1"/>
  </cols>
  <sheetData>
    <row r="1" spans="1:4" ht="53.25" customHeight="1">
      <c r="A1" s="139" t="s">
        <v>95</v>
      </c>
      <c r="B1" s="139"/>
      <c r="C1" s="139"/>
      <c r="D1" s="139"/>
    </row>
    <row r="2" spans="1:4" ht="15">
      <c r="A2" s="27"/>
      <c r="B2" s="27"/>
      <c r="C2" s="27"/>
      <c r="D2" s="27"/>
    </row>
    <row r="3" spans="1:4" ht="19.5" customHeight="1">
      <c r="A3" s="139" t="s">
        <v>25</v>
      </c>
      <c r="B3" s="139"/>
      <c r="C3" s="140"/>
      <c r="D3" s="140"/>
    </row>
    <row r="4" spans="1:4" ht="12" customHeight="1">
      <c r="A4" s="139"/>
      <c r="B4" s="139"/>
      <c r="C4" s="139"/>
      <c r="D4" s="141"/>
    </row>
    <row r="5" ht="12" customHeight="1">
      <c r="A5" s="38"/>
    </row>
    <row r="6" spans="1:4" s="70" customFormat="1" ht="25.5">
      <c r="A6" s="68"/>
      <c r="B6" s="69" t="s">
        <v>96</v>
      </c>
      <c r="C6" s="69" t="s">
        <v>94</v>
      </c>
      <c r="D6" s="69" t="s">
        <v>93</v>
      </c>
    </row>
    <row r="7" spans="1:4" s="70" customFormat="1" ht="19.5" customHeight="1">
      <c r="A7" s="71" t="s">
        <v>26</v>
      </c>
      <c r="B7" s="85">
        <f>SUM(B8:B9)</f>
        <v>88171000</v>
      </c>
      <c r="C7" s="85">
        <f>SUM(C8:C9)</f>
        <v>89300000</v>
      </c>
      <c r="D7" s="85">
        <f>SUM(D8:D9)</f>
        <v>90560000</v>
      </c>
    </row>
    <row r="8" spans="1:6" s="70" customFormat="1" ht="19.5" customHeight="1">
      <c r="A8" s="72" t="s">
        <v>0</v>
      </c>
      <c r="B8" s="86">
        <v>88171000</v>
      </c>
      <c r="C8" s="86">
        <v>89300000</v>
      </c>
      <c r="D8" s="86">
        <v>90560000</v>
      </c>
      <c r="F8" s="73"/>
    </row>
    <row r="9" spans="1:6" s="70" customFormat="1" ht="19.5" customHeight="1">
      <c r="A9" s="74" t="s">
        <v>28</v>
      </c>
      <c r="B9" s="86">
        <v>0</v>
      </c>
      <c r="C9" s="86">
        <f>B9*1.0128</f>
        <v>0</v>
      </c>
      <c r="D9" s="86">
        <v>0</v>
      </c>
      <c r="F9" s="73"/>
    </row>
    <row r="10" spans="1:6" s="70" customFormat="1" ht="19.5" customHeight="1">
      <c r="A10" s="75" t="s">
        <v>27</v>
      </c>
      <c r="B10" s="87">
        <f>SUM(B11:B12)</f>
        <v>99671000</v>
      </c>
      <c r="C10" s="87">
        <f>SUM(C11:C12)</f>
        <v>100945000</v>
      </c>
      <c r="D10" s="87">
        <f>SUM(D11:D12)</f>
        <v>102370000</v>
      </c>
      <c r="F10" s="73"/>
    </row>
    <row r="11" spans="1:6" s="70" customFormat="1" ht="19.5" customHeight="1">
      <c r="A11" s="76" t="s">
        <v>1</v>
      </c>
      <c r="B11" s="88">
        <v>94837500</v>
      </c>
      <c r="C11" s="86">
        <v>96050000</v>
      </c>
      <c r="D11" s="88">
        <v>97405000</v>
      </c>
      <c r="F11" s="73"/>
    </row>
    <row r="12" spans="1:6" s="70" customFormat="1" ht="19.5" customHeight="1">
      <c r="A12" s="74" t="s">
        <v>2</v>
      </c>
      <c r="B12" s="88">
        <v>4833500</v>
      </c>
      <c r="C12" s="86">
        <v>4895000</v>
      </c>
      <c r="D12" s="88">
        <v>4965000</v>
      </c>
      <c r="F12" s="73"/>
    </row>
    <row r="13" spans="1:6" s="70" customFormat="1" ht="19.5" customHeight="1">
      <c r="A13" s="77" t="s">
        <v>3</v>
      </c>
      <c r="B13" s="85">
        <f>+B7-B10</f>
        <v>-11500000</v>
      </c>
      <c r="C13" s="85">
        <f>+C7-C10</f>
        <v>-11645000</v>
      </c>
      <c r="D13" s="85">
        <f>+D7-D10</f>
        <v>-11810000</v>
      </c>
      <c r="F13" s="73"/>
    </row>
    <row r="14" spans="1:4" s="70" customFormat="1" ht="19.5" customHeight="1">
      <c r="A14" s="78"/>
      <c r="B14" s="89"/>
      <c r="C14" s="89"/>
      <c r="D14" s="89"/>
    </row>
    <row r="15" spans="1:4" s="70" customFormat="1" ht="25.5">
      <c r="A15" s="83"/>
      <c r="B15" s="90" t="s">
        <v>96</v>
      </c>
      <c r="C15" s="90" t="s">
        <v>94</v>
      </c>
      <c r="D15" s="90" t="s">
        <v>93</v>
      </c>
    </row>
    <row r="16" spans="1:4" s="70" customFormat="1" ht="19.5" customHeight="1">
      <c r="A16" s="84" t="s">
        <v>97</v>
      </c>
      <c r="B16" s="86">
        <v>11500000</v>
      </c>
      <c r="C16" s="86">
        <v>11645000</v>
      </c>
      <c r="D16" s="88">
        <v>11810000</v>
      </c>
    </row>
    <row r="17" spans="1:4" s="70" customFormat="1" ht="25.5">
      <c r="A17" s="84" t="s">
        <v>98</v>
      </c>
      <c r="B17" s="86">
        <v>11500000</v>
      </c>
      <c r="C17" s="86">
        <v>11645000</v>
      </c>
      <c r="D17" s="88">
        <v>11810000</v>
      </c>
    </row>
    <row r="18" spans="1:4" s="70" customFormat="1" ht="19.5" customHeight="1">
      <c r="A18" s="79"/>
      <c r="B18" s="89"/>
      <c r="C18" s="89"/>
      <c r="D18" s="89"/>
    </row>
    <row r="19" spans="1:4" s="70" customFormat="1" ht="25.5">
      <c r="A19" s="68"/>
      <c r="B19" s="90" t="s">
        <v>96</v>
      </c>
      <c r="C19" s="90" t="s">
        <v>94</v>
      </c>
      <c r="D19" s="90" t="s">
        <v>93</v>
      </c>
    </row>
    <row r="20" spans="1:4" s="70" customFormat="1" ht="19.5" customHeight="1">
      <c r="A20" s="80" t="s">
        <v>4</v>
      </c>
      <c r="B20" s="86">
        <v>1000000</v>
      </c>
      <c r="C20" s="86">
        <v>1000000</v>
      </c>
      <c r="D20" s="86">
        <v>1000000</v>
      </c>
    </row>
    <row r="21" spans="1:4" s="70" customFormat="1" ht="19.5" customHeight="1">
      <c r="A21" s="80" t="s">
        <v>5</v>
      </c>
      <c r="B21" s="86">
        <v>1000000</v>
      </c>
      <c r="C21" s="86">
        <v>1000000</v>
      </c>
      <c r="D21" s="86">
        <v>1000000</v>
      </c>
    </row>
    <row r="22" spans="1:4" s="70" customFormat="1" ht="19.5" customHeight="1">
      <c r="A22" s="81" t="s">
        <v>6</v>
      </c>
      <c r="B22" s="87">
        <f>B20-B21</f>
        <v>0</v>
      </c>
      <c r="C22" s="87">
        <f>C20-C21</f>
        <v>0</v>
      </c>
      <c r="D22" s="87">
        <f>D20-D21</f>
        <v>0</v>
      </c>
    </row>
    <row r="23" spans="1:4" s="70" customFormat="1" ht="19.5" customHeight="1">
      <c r="A23" s="82"/>
      <c r="B23" s="91"/>
      <c r="C23" s="91"/>
      <c r="D23" s="91"/>
    </row>
    <row r="24" spans="1:4" s="70" customFormat="1" ht="19.5" customHeight="1">
      <c r="A24" s="81" t="s">
        <v>7</v>
      </c>
      <c r="B24" s="87">
        <f>SUM(B13,B16,B22)</f>
        <v>0</v>
      </c>
      <c r="C24" s="87">
        <f>SUM(C13,C16,C22)</f>
        <v>0</v>
      </c>
      <c r="D24" s="87">
        <f>SUM(D13,D16,D22)</f>
        <v>0</v>
      </c>
    </row>
  </sheetData>
  <sheetProtection/>
  <mergeCells count="3">
    <mergeCell ref="A1:D1"/>
    <mergeCell ref="A3:D3"/>
    <mergeCell ref="A4:D4"/>
  </mergeCells>
  <printOptions horizontalCentered="1"/>
  <pageMargins left="0.1968503937007874" right="0.1968503937007874" top="0.6299212598425197" bottom="0.4330708661417323" header="0.31496062992125984" footer="0.31496062992125984"/>
  <pageSetup fitToHeight="1" fitToWidth="1" horizontalDpi="600" verticalDpi="600" orientation="landscape" paperSize="9" r:id="rId1"/>
  <headerFooter alignWithMargins="0">
    <oddHeader>&amp;LUpravno vijeće
20.12.2017.
&amp;C&amp;A&amp;R4. sjednica
Točka 4. dnevnog reda</oddHeader>
    <oddFooter>&amp;LNastavni zavod za javno zdravstvo "Dr. Andrija Štampar"&amp;R&amp;P/&amp;N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2:M61"/>
  <sheetViews>
    <sheetView view="pageBreakPreview" zoomScale="60" zoomScalePageLayoutView="0" workbookViewId="0" topLeftCell="A1">
      <selection activeCell="P35" sqref="P35"/>
    </sheetView>
  </sheetViews>
  <sheetFormatPr defaultColWidth="11.421875" defaultRowHeight="12.75"/>
  <cols>
    <col min="1" max="1" width="16.00390625" style="94" customWidth="1"/>
    <col min="2" max="6" width="15.7109375" style="94" customWidth="1"/>
    <col min="7" max="7" width="15.7109375" style="95" customWidth="1"/>
    <col min="8" max="13" width="15.7109375" style="96" customWidth="1"/>
    <col min="14" max="16384" width="11.421875" style="96" customWidth="1"/>
  </cols>
  <sheetData>
    <row r="1" ht="19.5" customHeight="1"/>
    <row r="2" spans="1:13" ht="19.5" customHeight="1" thickBot="1">
      <c r="A2" s="146" t="s">
        <v>99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s="98" customFormat="1" ht="16.5" thickBot="1" thickTop="1">
      <c r="A3" s="97"/>
      <c r="M3" s="99" t="s">
        <v>8</v>
      </c>
    </row>
    <row r="4" spans="1:13" s="98" customFormat="1" ht="35.25" customHeight="1">
      <c r="A4" s="131" t="s">
        <v>9</v>
      </c>
      <c r="B4" s="147">
        <v>2018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3"/>
    </row>
    <row r="5" spans="1:13" s="98" customFormat="1" ht="90" customHeight="1">
      <c r="A5" s="132" t="s">
        <v>10</v>
      </c>
      <c r="B5" s="134" t="s">
        <v>11</v>
      </c>
      <c r="C5" s="116" t="s">
        <v>85</v>
      </c>
      <c r="D5" s="116" t="s">
        <v>86</v>
      </c>
      <c r="E5" s="116" t="s">
        <v>87</v>
      </c>
      <c r="F5" s="116" t="s">
        <v>12</v>
      </c>
      <c r="G5" s="116" t="s">
        <v>13</v>
      </c>
      <c r="H5" s="116" t="s">
        <v>14</v>
      </c>
      <c r="I5" s="116" t="s">
        <v>15</v>
      </c>
      <c r="J5" s="116" t="s">
        <v>29</v>
      </c>
      <c r="K5" s="116" t="s">
        <v>17</v>
      </c>
      <c r="L5" s="116" t="s">
        <v>78</v>
      </c>
      <c r="M5" s="117" t="s">
        <v>50</v>
      </c>
    </row>
    <row r="6" spans="1:13" s="98" customFormat="1" ht="15">
      <c r="A6" s="106">
        <v>6341</v>
      </c>
      <c r="B6" s="135">
        <v>0</v>
      </c>
      <c r="C6" s="107">
        <v>0</v>
      </c>
      <c r="D6" s="107">
        <v>0</v>
      </c>
      <c r="E6" s="107">
        <v>0</v>
      </c>
      <c r="F6" s="119">
        <v>0</v>
      </c>
      <c r="G6" s="120">
        <v>0</v>
      </c>
      <c r="H6" s="107">
        <v>200000</v>
      </c>
      <c r="I6" s="107">
        <v>0</v>
      </c>
      <c r="J6" s="107">
        <v>0</v>
      </c>
      <c r="K6" s="107">
        <v>0</v>
      </c>
      <c r="L6" s="107">
        <v>0</v>
      </c>
      <c r="M6" s="108">
        <v>0</v>
      </c>
    </row>
    <row r="7" spans="1:13" s="98" customFormat="1" ht="15">
      <c r="A7" s="106">
        <v>6361</v>
      </c>
      <c r="B7" s="135">
        <v>0</v>
      </c>
      <c r="C7" s="107">
        <v>0</v>
      </c>
      <c r="D7" s="107">
        <v>0</v>
      </c>
      <c r="E7" s="107">
        <v>0</v>
      </c>
      <c r="F7" s="119">
        <v>0</v>
      </c>
      <c r="G7" s="120">
        <v>0</v>
      </c>
      <c r="H7" s="107">
        <v>550000</v>
      </c>
      <c r="I7" s="107">
        <v>0</v>
      </c>
      <c r="J7" s="107">
        <v>0</v>
      </c>
      <c r="K7" s="107">
        <v>0</v>
      </c>
      <c r="L7" s="107">
        <v>0</v>
      </c>
      <c r="M7" s="108">
        <v>0</v>
      </c>
    </row>
    <row r="8" spans="1:13" s="98" customFormat="1" ht="15">
      <c r="A8" s="106">
        <v>6362</v>
      </c>
      <c r="B8" s="135">
        <v>0</v>
      </c>
      <c r="C8" s="107">
        <v>0</v>
      </c>
      <c r="D8" s="107">
        <v>0</v>
      </c>
      <c r="E8" s="107">
        <v>0</v>
      </c>
      <c r="F8" s="119">
        <v>0</v>
      </c>
      <c r="G8" s="120">
        <v>0</v>
      </c>
      <c r="H8" s="107">
        <v>800000</v>
      </c>
      <c r="I8" s="107">
        <v>0</v>
      </c>
      <c r="J8" s="107">
        <v>0</v>
      </c>
      <c r="K8" s="107">
        <v>0</v>
      </c>
      <c r="L8" s="107">
        <v>0</v>
      </c>
      <c r="M8" s="108">
        <v>0</v>
      </c>
    </row>
    <row r="9" spans="1:13" s="98" customFormat="1" ht="15">
      <c r="A9" s="106">
        <v>6413</v>
      </c>
      <c r="B9" s="135">
        <v>130000</v>
      </c>
      <c r="C9" s="107">
        <v>0</v>
      </c>
      <c r="D9" s="107">
        <v>0</v>
      </c>
      <c r="E9" s="107">
        <v>0</v>
      </c>
      <c r="F9" s="119">
        <v>0</v>
      </c>
      <c r="G9" s="120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8">
        <v>0</v>
      </c>
    </row>
    <row r="10" spans="1:13" s="98" customFormat="1" ht="15">
      <c r="A10" s="106">
        <v>6414</v>
      </c>
      <c r="B10" s="135">
        <v>10000</v>
      </c>
      <c r="C10" s="107">
        <v>0</v>
      </c>
      <c r="D10" s="107">
        <v>0</v>
      </c>
      <c r="E10" s="107">
        <v>0</v>
      </c>
      <c r="F10" s="119">
        <v>0</v>
      </c>
      <c r="G10" s="120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8">
        <v>0</v>
      </c>
    </row>
    <row r="11" spans="1:13" s="98" customFormat="1" ht="15">
      <c r="A11" s="106">
        <v>6415</v>
      </c>
      <c r="B11" s="135">
        <v>1000</v>
      </c>
      <c r="C11" s="107">
        <v>0</v>
      </c>
      <c r="D11" s="107">
        <v>0</v>
      </c>
      <c r="E11" s="107">
        <v>0</v>
      </c>
      <c r="F11" s="119">
        <v>0</v>
      </c>
      <c r="G11" s="120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8">
        <v>0</v>
      </c>
    </row>
    <row r="12" spans="1:13" s="98" customFormat="1" ht="15">
      <c r="A12" s="106">
        <v>6429</v>
      </c>
      <c r="B12" s="136">
        <v>150000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21">
        <v>0</v>
      </c>
    </row>
    <row r="13" spans="1:13" s="98" customFormat="1" ht="15">
      <c r="A13" s="106">
        <v>6526</v>
      </c>
      <c r="B13" s="136">
        <v>475000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21">
        <v>0</v>
      </c>
    </row>
    <row r="14" spans="1:13" s="98" customFormat="1" ht="15">
      <c r="A14" s="106">
        <v>6615</v>
      </c>
      <c r="B14" s="136">
        <v>0</v>
      </c>
      <c r="C14" s="119">
        <v>0</v>
      </c>
      <c r="D14" s="119">
        <v>0</v>
      </c>
      <c r="E14" s="119">
        <v>0</v>
      </c>
      <c r="F14" s="119">
        <v>45000000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21">
        <v>0</v>
      </c>
    </row>
    <row r="15" spans="1:13" s="98" customFormat="1" ht="15">
      <c r="A15" s="106">
        <v>6711</v>
      </c>
      <c r="B15" s="136">
        <v>0</v>
      </c>
      <c r="C15" s="119">
        <v>0</v>
      </c>
      <c r="D15" s="119">
        <v>850000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21">
        <v>0</v>
      </c>
    </row>
    <row r="16" spans="1:13" s="98" customFormat="1" ht="15">
      <c r="A16" s="106">
        <v>6712</v>
      </c>
      <c r="B16" s="136">
        <v>0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21">
        <v>0</v>
      </c>
    </row>
    <row r="17" spans="1:13" s="98" customFormat="1" ht="15">
      <c r="A17" s="106">
        <v>6731</v>
      </c>
      <c r="B17" s="136">
        <v>0</v>
      </c>
      <c r="C17" s="119">
        <v>40005000</v>
      </c>
      <c r="D17" s="119">
        <v>0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21">
        <v>0</v>
      </c>
    </row>
    <row r="18" spans="1:13" s="98" customFormat="1" ht="15">
      <c r="A18" s="106">
        <v>8181</v>
      </c>
      <c r="B18" s="136">
        <v>0</v>
      </c>
      <c r="C18" s="119">
        <v>0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22">
        <v>1000000</v>
      </c>
      <c r="M18" s="123">
        <v>0</v>
      </c>
    </row>
    <row r="19" spans="1:13" s="98" customFormat="1" ht="15.75" thickBot="1">
      <c r="A19" s="109">
        <v>9221</v>
      </c>
      <c r="B19" s="137">
        <v>0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7">
        <v>0</v>
      </c>
      <c r="M19" s="128">
        <v>11500000</v>
      </c>
    </row>
    <row r="20" spans="1:13" s="98" customFormat="1" ht="30" customHeight="1" thickBot="1">
      <c r="A20" s="133" t="s">
        <v>18</v>
      </c>
      <c r="B20" s="138">
        <f>SUM(B6:B19)</f>
        <v>766000</v>
      </c>
      <c r="C20" s="129">
        <f>SUM(C6:C19)</f>
        <v>40005000</v>
      </c>
      <c r="D20" s="129">
        <f>SUM(D6:D19)</f>
        <v>850000</v>
      </c>
      <c r="E20" s="129">
        <f>SUM(E6:E19)</f>
        <v>0</v>
      </c>
      <c r="F20" s="129">
        <f aca="true" t="shared" si="0" ref="F20:M20">SUM(F6:F19)</f>
        <v>45000000</v>
      </c>
      <c r="G20" s="129">
        <f t="shared" si="0"/>
        <v>0</v>
      </c>
      <c r="H20" s="129">
        <f t="shared" si="0"/>
        <v>1550000</v>
      </c>
      <c r="I20" s="129">
        <f t="shared" si="0"/>
        <v>0</v>
      </c>
      <c r="J20" s="129">
        <f t="shared" si="0"/>
        <v>0</v>
      </c>
      <c r="K20" s="129">
        <f t="shared" si="0"/>
        <v>0</v>
      </c>
      <c r="L20" s="129">
        <f t="shared" si="0"/>
        <v>1000000</v>
      </c>
      <c r="M20" s="130">
        <f t="shared" si="0"/>
        <v>11500000</v>
      </c>
    </row>
    <row r="21" spans="1:13" s="98" customFormat="1" ht="28.5" customHeight="1" thickBot="1">
      <c r="A21" s="133" t="s">
        <v>31</v>
      </c>
      <c r="B21" s="148">
        <f>SUM(B20:M20)</f>
        <v>100671000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50"/>
    </row>
    <row r="22" spans="1:8" ht="15" customHeight="1">
      <c r="A22" s="100"/>
      <c r="B22" s="100"/>
      <c r="C22" s="100"/>
      <c r="D22" s="100"/>
      <c r="E22" s="100"/>
      <c r="F22" s="100"/>
      <c r="G22" s="101"/>
      <c r="H22" s="102"/>
    </row>
    <row r="23" spans="1:8" ht="15" customHeight="1" thickBot="1">
      <c r="A23" s="100"/>
      <c r="B23" s="100"/>
      <c r="C23" s="100"/>
      <c r="D23" s="100"/>
      <c r="E23" s="100"/>
      <c r="F23" s="100"/>
      <c r="G23" s="101"/>
      <c r="H23" s="103"/>
    </row>
    <row r="24" spans="1:13" s="98" customFormat="1" ht="38.25" customHeight="1">
      <c r="A24" s="114" t="s">
        <v>9</v>
      </c>
      <c r="B24" s="142">
        <v>2019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3"/>
    </row>
    <row r="25" spans="1:13" s="98" customFormat="1" ht="90" customHeight="1">
      <c r="A25" s="115" t="s">
        <v>10</v>
      </c>
      <c r="B25" s="116" t="s">
        <v>11</v>
      </c>
      <c r="C25" s="116" t="s">
        <v>85</v>
      </c>
      <c r="D25" s="116" t="s">
        <v>86</v>
      </c>
      <c r="E25" s="116" t="s">
        <v>87</v>
      </c>
      <c r="F25" s="116" t="s">
        <v>12</v>
      </c>
      <c r="G25" s="116" t="s">
        <v>13</v>
      </c>
      <c r="H25" s="116" t="s">
        <v>14</v>
      </c>
      <c r="I25" s="116" t="s">
        <v>15</v>
      </c>
      <c r="J25" s="116" t="s">
        <v>29</v>
      </c>
      <c r="K25" s="116" t="s">
        <v>17</v>
      </c>
      <c r="L25" s="116" t="s">
        <v>78</v>
      </c>
      <c r="M25" s="117" t="s">
        <v>50</v>
      </c>
    </row>
    <row r="26" spans="1:13" s="98" customFormat="1" ht="15">
      <c r="A26" s="118">
        <v>6341</v>
      </c>
      <c r="B26" s="107">
        <f>B6*1.0128</f>
        <v>0</v>
      </c>
      <c r="C26" s="107">
        <f aca="true" t="shared" si="1" ref="C26:M26">C6*1.0128</f>
        <v>0</v>
      </c>
      <c r="D26" s="107">
        <f t="shared" si="1"/>
        <v>0</v>
      </c>
      <c r="E26" s="107">
        <f t="shared" si="1"/>
        <v>0</v>
      </c>
      <c r="F26" s="107">
        <f t="shared" si="1"/>
        <v>0</v>
      </c>
      <c r="G26" s="107">
        <f t="shared" si="1"/>
        <v>0</v>
      </c>
      <c r="H26" s="107">
        <v>203000</v>
      </c>
      <c r="I26" s="107">
        <f t="shared" si="1"/>
        <v>0</v>
      </c>
      <c r="J26" s="107">
        <f t="shared" si="1"/>
        <v>0</v>
      </c>
      <c r="K26" s="107">
        <f t="shared" si="1"/>
        <v>0</v>
      </c>
      <c r="L26" s="107">
        <f t="shared" si="1"/>
        <v>0</v>
      </c>
      <c r="M26" s="108">
        <f t="shared" si="1"/>
        <v>0</v>
      </c>
    </row>
    <row r="27" spans="1:13" s="98" customFormat="1" ht="15">
      <c r="A27" s="118">
        <v>6361</v>
      </c>
      <c r="B27" s="107">
        <f aca="true" t="shared" si="2" ref="B27:M27">B7*1.0128</f>
        <v>0</v>
      </c>
      <c r="C27" s="107">
        <f t="shared" si="2"/>
        <v>0</v>
      </c>
      <c r="D27" s="107">
        <f t="shared" si="2"/>
        <v>0</v>
      </c>
      <c r="E27" s="107">
        <f t="shared" si="2"/>
        <v>0</v>
      </c>
      <c r="F27" s="107">
        <f t="shared" si="2"/>
        <v>0</v>
      </c>
      <c r="G27" s="107">
        <f t="shared" si="2"/>
        <v>0</v>
      </c>
      <c r="H27" s="107">
        <v>558000</v>
      </c>
      <c r="I27" s="107">
        <f t="shared" si="2"/>
        <v>0</v>
      </c>
      <c r="J27" s="107">
        <f t="shared" si="2"/>
        <v>0</v>
      </c>
      <c r="K27" s="107">
        <f t="shared" si="2"/>
        <v>0</v>
      </c>
      <c r="L27" s="107">
        <f t="shared" si="2"/>
        <v>0</v>
      </c>
      <c r="M27" s="108">
        <f t="shared" si="2"/>
        <v>0</v>
      </c>
    </row>
    <row r="28" spans="1:13" s="98" customFormat="1" ht="15">
      <c r="A28" s="118">
        <v>6362</v>
      </c>
      <c r="B28" s="107">
        <f aca="true" t="shared" si="3" ref="B28:M28">B8*1.0128</f>
        <v>0</v>
      </c>
      <c r="C28" s="107">
        <f t="shared" si="3"/>
        <v>0</v>
      </c>
      <c r="D28" s="107">
        <f t="shared" si="3"/>
        <v>0</v>
      </c>
      <c r="E28" s="107">
        <f t="shared" si="3"/>
        <v>0</v>
      </c>
      <c r="F28" s="107">
        <f t="shared" si="3"/>
        <v>0</v>
      </c>
      <c r="G28" s="107">
        <f t="shared" si="3"/>
        <v>0</v>
      </c>
      <c r="H28" s="107">
        <v>810000</v>
      </c>
      <c r="I28" s="107">
        <f t="shared" si="3"/>
        <v>0</v>
      </c>
      <c r="J28" s="107">
        <f t="shared" si="3"/>
        <v>0</v>
      </c>
      <c r="K28" s="107">
        <f t="shared" si="3"/>
        <v>0</v>
      </c>
      <c r="L28" s="107">
        <f t="shared" si="3"/>
        <v>0</v>
      </c>
      <c r="M28" s="108">
        <f t="shared" si="3"/>
        <v>0</v>
      </c>
    </row>
    <row r="29" spans="1:13" s="98" customFormat="1" ht="15">
      <c r="A29" s="118">
        <v>6413</v>
      </c>
      <c r="B29" s="107">
        <v>132000</v>
      </c>
      <c r="C29" s="107">
        <f aca="true" t="shared" si="4" ref="C29:M29">C9*1.0128</f>
        <v>0</v>
      </c>
      <c r="D29" s="107">
        <f t="shared" si="4"/>
        <v>0</v>
      </c>
      <c r="E29" s="107">
        <f t="shared" si="4"/>
        <v>0</v>
      </c>
      <c r="F29" s="107">
        <f t="shared" si="4"/>
        <v>0</v>
      </c>
      <c r="G29" s="107">
        <f t="shared" si="4"/>
        <v>0</v>
      </c>
      <c r="H29" s="107">
        <f t="shared" si="4"/>
        <v>0</v>
      </c>
      <c r="I29" s="107">
        <f t="shared" si="4"/>
        <v>0</v>
      </c>
      <c r="J29" s="107">
        <f t="shared" si="4"/>
        <v>0</v>
      </c>
      <c r="K29" s="107">
        <f t="shared" si="4"/>
        <v>0</v>
      </c>
      <c r="L29" s="107">
        <f t="shared" si="4"/>
        <v>0</v>
      </c>
      <c r="M29" s="108">
        <f t="shared" si="4"/>
        <v>0</v>
      </c>
    </row>
    <row r="30" spans="1:13" s="98" customFormat="1" ht="15">
      <c r="A30" s="118">
        <v>6414</v>
      </c>
      <c r="B30" s="107">
        <v>10000</v>
      </c>
      <c r="C30" s="107">
        <f aca="true" t="shared" si="5" ref="C30:M30">C10*1.0128</f>
        <v>0</v>
      </c>
      <c r="D30" s="107">
        <f t="shared" si="5"/>
        <v>0</v>
      </c>
      <c r="E30" s="107">
        <f t="shared" si="5"/>
        <v>0</v>
      </c>
      <c r="F30" s="107">
        <f t="shared" si="5"/>
        <v>0</v>
      </c>
      <c r="G30" s="107">
        <f t="shared" si="5"/>
        <v>0</v>
      </c>
      <c r="H30" s="107">
        <f t="shared" si="5"/>
        <v>0</v>
      </c>
      <c r="I30" s="107">
        <f t="shared" si="5"/>
        <v>0</v>
      </c>
      <c r="J30" s="107">
        <f t="shared" si="5"/>
        <v>0</v>
      </c>
      <c r="K30" s="107">
        <f t="shared" si="5"/>
        <v>0</v>
      </c>
      <c r="L30" s="107">
        <f t="shared" si="5"/>
        <v>0</v>
      </c>
      <c r="M30" s="108">
        <f t="shared" si="5"/>
        <v>0</v>
      </c>
    </row>
    <row r="31" spans="1:13" s="98" customFormat="1" ht="15">
      <c r="A31" s="118">
        <v>6415</v>
      </c>
      <c r="B31" s="107">
        <v>1000</v>
      </c>
      <c r="C31" s="107">
        <f aca="true" t="shared" si="6" ref="C31:M31">C11*1.0128</f>
        <v>0</v>
      </c>
      <c r="D31" s="107">
        <f t="shared" si="6"/>
        <v>0</v>
      </c>
      <c r="E31" s="107">
        <f t="shared" si="6"/>
        <v>0</v>
      </c>
      <c r="F31" s="107">
        <f t="shared" si="6"/>
        <v>0</v>
      </c>
      <c r="G31" s="107">
        <f t="shared" si="6"/>
        <v>0</v>
      </c>
      <c r="H31" s="107">
        <f t="shared" si="6"/>
        <v>0</v>
      </c>
      <c r="I31" s="107">
        <f t="shared" si="6"/>
        <v>0</v>
      </c>
      <c r="J31" s="107">
        <f t="shared" si="6"/>
        <v>0</v>
      </c>
      <c r="K31" s="107">
        <f t="shared" si="6"/>
        <v>0</v>
      </c>
      <c r="L31" s="107">
        <f t="shared" si="6"/>
        <v>0</v>
      </c>
      <c r="M31" s="108">
        <f t="shared" si="6"/>
        <v>0</v>
      </c>
    </row>
    <row r="32" spans="1:13" s="98" customFormat="1" ht="15">
      <c r="A32" s="118">
        <v>6429</v>
      </c>
      <c r="B32" s="107">
        <v>152000</v>
      </c>
      <c r="C32" s="107">
        <f aca="true" t="shared" si="7" ref="C32:M32">C12*1.0128</f>
        <v>0</v>
      </c>
      <c r="D32" s="107">
        <f t="shared" si="7"/>
        <v>0</v>
      </c>
      <c r="E32" s="107">
        <f t="shared" si="7"/>
        <v>0</v>
      </c>
      <c r="F32" s="107">
        <f t="shared" si="7"/>
        <v>0</v>
      </c>
      <c r="G32" s="107">
        <f t="shared" si="7"/>
        <v>0</v>
      </c>
      <c r="H32" s="107">
        <f t="shared" si="7"/>
        <v>0</v>
      </c>
      <c r="I32" s="107">
        <f t="shared" si="7"/>
        <v>0</v>
      </c>
      <c r="J32" s="107">
        <f t="shared" si="7"/>
        <v>0</v>
      </c>
      <c r="K32" s="107">
        <f t="shared" si="7"/>
        <v>0</v>
      </c>
      <c r="L32" s="107">
        <f t="shared" si="7"/>
        <v>0</v>
      </c>
      <c r="M32" s="108">
        <f t="shared" si="7"/>
        <v>0</v>
      </c>
    </row>
    <row r="33" spans="1:13" s="98" customFormat="1" ht="15">
      <c r="A33" s="118">
        <v>6526</v>
      </c>
      <c r="B33" s="107">
        <v>481000</v>
      </c>
      <c r="C33" s="107">
        <f aca="true" t="shared" si="8" ref="C33:M33">C13*1.0128</f>
        <v>0</v>
      </c>
      <c r="D33" s="107">
        <f t="shared" si="8"/>
        <v>0</v>
      </c>
      <c r="E33" s="107">
        <f t="shared" si="8"/>
        <v>0</v>
      </c>
      <c r="F33" s="107">
        <f t="shared" si="8"/>
        <v>0</v>
      </c>
      <c r="G33" s="107">
        <f t="shared" si="8"/>
        <v>0</v>
      </c>
      <c r="H33" s="107">
        <f t="shared" si="8"/>
        <v>0</v>
      </c>
      <c r="I33" s="107">
        <f t="shared" si="8"/>
        <v>0</v>
      </c>
      <c r="J33" s="107">
        <f t="shared" si="8"/>
        <v>0</v>
      </c>
      <c r="K33" s="107">
        <f t="shared" si="8"/>
        <v>0</v>
      </c>
      <c r="L33" s="107">
        <f t="shared" si="8"/>
        <v>0</v>
      </c>
      <c r="M33" s="108">
        <f t="shared" si="8"/>
        <v>0</v>
      </c>
    </row>
    <row r="34" spans="1:13" s="98" customFormat="1" ht="15">
      <c r="A34" s="118">
        <v>6615</v>
      </c>
      <c r="B34" s="107">
        <f aca="true" t="shared" si="9" ref="B34:M34">B14*1.0128</f>
        <v>0</v>
      </c>
      <c r="C34" s="107">
        <f t="shared" si="9"/>
        <v>0</v>
      </c>
      <c r="D34" s="107">
        <f t="shared" si="9"/>
        <v>0</v>
      </c>
      <c r="E34" s="107">
        <f t="shared" si="9"/>
        <v>0</v>
      </c>
      <c r="F34" s="107">
        <f t="shared" si="9"/>
        <v>45576000</v>
      </c>
      <c r="G34" s="107">
        <f t="shared" si="9"/>
        <v>0</v>
      </c>
      <c r="H34" s="107">
        <f t="shared" si="9"/>
        <v>0</v>
      </c>
      <c r="I34" s="107">
        <f t="shared" si="9"/>
        <v>0</v>
      </c>
      <c r="J34" s="107">
        <f t="shared" si="9"/>
        <v>0</v>
      </c>
      <c r="K34" s="107">
        <f t="shared" si="9"/>
        <v>0</v>
      </c>
      <c r="L34" s="107">
        <f t="shared" si="9"/>
        <v>0</v>
      </c>
      <c r="M34" s="108">
        <f t="shared" si="9"/>
        <v>0</v>
      </c>
    </row>
    <row r="35" spans="1:13" s="98" customFormat="1" ht="15">
      <c r="A35" s="118">
        <v>6711</v>
      </c>
      <c r="B35" s="107">
        <f aca="true" t="shared" si="10" ref="B35:M35">B15*1.0128</f>
        <v>0</v>
      </c>
      <c r="C35" s="107">
        <f t="shared" si="10"/>
        <v>0</v>
      </c>
      <c r="D35" s="107">
        <v>860000</v>
      </c>
      <c r="E35" s="107">
        <f t="shared" si="10"/>
        <v>0</v>
      </c>
      <c r="F35" s="107">
        <f t="shared" si="10"/>
        <v>0</v>
      </c>
      <c r="G35" s="107">
        <f t="shared" si="10"/>
        <v>0</v>
      </c>
      <c r="H35" s="107">
        <f t="shared" si="10"/>
        <v>0</v>
      </c>
      <c r="I35" s="107">
        <f t="shared" si="10"/>
        <v>0</v>
      </c>
      <c r="J35" s="107">
        <f t="shared" si="10"/>
        <v>0</v>
      </c>
      <c r="K35" s="107">
        <f t="shared" si="10"/>
        <v>0</v>
      </c>
      <c r="L35" s="107">
        <f t="shared" si="10"/>
        <v>0</v>
      </c>
      <c r="M35" s="108">
        <f t="shared" si="10"/>
        <v>0</v>
      </c>
    </row>
    <row r="36" spans="1:13" s="98" customFormat="1" ht="15">
      <c r="A36" s="118">
        <v>6712</v>
      </c>
      <c r="B36" s="107">
        <f aca="true" t="shared" si="11" ref="B36:M36">B16*1.0128</f>
        <v>0</v>
      </c>
      <c r="C36" s="107">
        <f t="shared" si="11"/>
        <v>0</v>
      </c>
      <c r="D36" s="107">
        <f t="shared" si="11"/>
        <v>0</v>
      </c>
      <c r="E36" s="107">
        <f t="shared" si="11"/>
        <v>0</v>
      </c>
      <c r="F36" s="107">
        <f t="shared" si="11"/>
        <v>0</v>
      </c>
      <c r="G36" s="107">
        <f t="shared" si="11"/>
        <v>0</v>
      </c>
      <c r="H36" s="107">
        <f t="shared" si="11"/>
        <v>0</v>
      </c>
      <c r="I36" s="107">
        <f t="shared" si="11"/>
        <v>0</v>
      </c>
      <c r="J36" s="107">
        <f t="shared" si="11"/>
        <v>0</v>
      </c>
      <c r="K36" s="107">
        <f t="shared" si="11"/>
        <v>0</v>
      </c>
      <c r="L36" s="107">
        <f t="shared" si="11"/>
        <v>0</v>
      </c>
      <c r="M36" s="108">
        <f t="shared" si="11"/>
        <v>0</v>
      </c>
    </row>
    <row r="37" spans="1:13" s="98" customFormat="1" ht="15">
      <c r="A37" s="118">
        <v>6731</v>
      </c>
      <c r="B37" s="107">
        <f aca="true" t="shared" si="12" ref="B37:M37">B17*1.0128</f>
        <v>0</v>
      </c>
      <c r="C37" s="107">
        <v>40517000</v>
      </c>
      <c r="D37" s="107">
        <f t="shared" si="12"/>
        <v>0</v>
      </c>
      <c r="E37" s="107">
        <f t="shared" si="12"/>
        <v>0</v>
      </c>
      <c r="F37" s="107">
        <f t="shared" si="12"/>
        <v>0</v>
      </c>
      <c r="G37" s="107">
        <f t="shared" si="12"/>
        <v>0</v>
      </c>
      <c r="H37" s="107">
        <f t="shared" si="12"/>
        <v>0</v>
      </c>
      <c r="I37" s="107">
        <f t="shared" si="12"/>
        <v>0</v>
      </c>
      <c r="J37" s="107">
        <f t="shared" si="12"/>
        <v>0</v>
      </c>
      <c r="K37" s="107">
        <f t="shared" si="12"/>
        <v>0</v>
      </c>
      <c r="L37" s="107">
        <f t="shared" si="12"/>
        <v>0</v>
      </c>
      <c r="M37" s="108">
        <f t="shared" si="12"/>
        <v>0</v>
      </c>
    </row>
    <row r="38" spans="1:13" s="98" customFormat="1" ht="15">
      <c r="A38" s="118">
        <v>8181</v>
      </c>
      <c r="B38" s="107">
        <f aca="true" t="shared" si="13" ref="B38:M38">B18*1.0128</f>
        <v>0</v>
      </c>
      <c r="C38" s="107">
        <f t="shared" si="13"/>
        <v>0</v>
      </c>
      <c r="D38" s="107">
        <f t="shared" si="13"/>
        <v>0</v>
      </c>
      <c r="E38" s="107">
        <f t="shared" si="13"/>
        <v>0</v>
      </c>
      <c r="F38" s="107">
        <f t="shared" si="13"/>
        <v>0</v>
      </c>
      <c r="G38" s="107">
        <f t="shared" si="13"/>
        <v>0</v>
      </c>
      <c r="H38" s="107">
        <f t="shared" si="13"/>
        <v>0</v>
      </c>
      <c r="I38" s="107">
        <f t="shared" si="13"/>
        <v>0</v>
      </c>
      <c r="J38" s="107">
        <f t="shared" si="13"/>
        <v>0</v>
      </c>
      <c r="K38" s="107">
        <f t="shared" si="13"/>
        <v>0</v>
      </c>
      <c r="L38" s="107">
        <v>1000000</v>
      </c>
      <c r="M38" s="108">
        <f t="shared" si="13"/>
        <v>0</v>
      </c>
    </row>
    <row r="39" spans="1:13" s="98" customFormat="1" ht="15">
      <c r="A39" s="118">
        <v>9221</v>
      </c>
      <c r="B39" s="107">
        <f aca="true" t="shared" si="14" ref="B39:L39">B19*1.0128</f>
        <v>0</v>
      </c>
      <c r="C39" s="107">
        <f t="shared" si="14"/>
        <v>0</v>
      </c>
      <c r="D39" s="107">
        <f t="shared" si="14"/>
        <v>0</v>
      </c>
      <c r="E39" s="107">
        <f t="shared" si="14"/>
        <v>0</v>
      </c>
      <c r="F39" s="107">
        <f t="shared" si="14"/>
        <v>0</v>
      </c>
      <c r="G39" s="107">
        <f t="shared" si="14"/>
        <v>0</v>
      </c>
      <c r="H39" s="107">
        <f t="shared" si="14"/>
        <v>0</v>
      </c>
      <c r="I39" s="107">
        <f t="shared" si="14"/>
        <v>0</v>
      </c>
      <c r="J39" s="107">
        <f t="shared" si="14"/>
        <v>0</v>
      </c>
      <c r="K39" s="107">
        <f t="shared" si="14"/>
        <v>0</v>
      </c>
      <c r="L39" s="107">
        <f t="shared" si="14"/>
        <v>0</v>
      </c>
      <c r="M39" s="108">
        <v>11645000</v>
      </c>
    </row>
    <row r="40" spans="1:13" s="98" customFormat="1" ht="30" customHeight="1" thickBot="1">
      <c r="A40" s="124" t="s">
        <v>18</v>
      </c>
      <c r="B40" s="110">
        <f>SUM(B26:B39)</f>
        <v>776000</v>
      </c>
      <c r="C40" s="110">
        <f aca="true" t="shared" si="15" ref="C40:M40">SUM(C26:C39)</f>
        <v>40517000</v>
      </c>
      <c r="D40" s="110">
        <f t="shared" si="15"/>
        <v>860000</v>
      </c>
      <c r="E40" s="110">
        <f t="shared" si="15"/>
        <v>0</v>
      </c>
      <c r="F40" s="110">
        <f t="shared" si="15"/>
        <v>45576000</v>
      </c>
      <c r="G40" s="110">
        <f t="shared" si="15"/>
        <v>0</v>
      </c>
      <c r="H40" s="110">
        <f t="shared" si="15"/>
        <v>1571000</v>
      </c>
      <c r="I40" s="110">
        <f t="shared" si="15"/>
        <v>0</v>
      </c>
      <c r="J40" s="110">
        <f t="shared" si="15"/>
        <v>0</v>
      </c>
      <c r="K40" s="110">
        <f t="shared" si="15"/>
        <v>0</v>
      </c>
      <c r="L40" s="110">
        <f t="shared" si="15"/>
        <v>1000000</v>
      </c>
      <c r="M40" s="111">
        <f t="shared" si="15"/>
        <v>11645000</v>
      </c>
    </row>
    <row r="41" spans="1:13" s="98" customFormat="1" ht="28.5" customHeight="1" thickBot="1">
      <c r="A41" s="125" t="s">
        <v>91</v>
      </c>
      <c r="B41" s="149">
        <f>SUM(B40:M40)</f>
        <v>101945000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50"/>
    </row>
    <row r="42" spans="1:13" s="98" customFormat="1" ht="15" customHeight="1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</row>
    <row r="43" ht="15" customHeight="1" thickBot="1"/>
    <row r="44" spans="1:13" s="98" customFormat="1" ht="33" customHeight="1">
      <c r="A44" s="114" t="s">
        <v>9</v>
      </c>
      <c r="B44" s="142">
        <v>2020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3"/>
    </row>
    <row r="45" spans="1:13" s="98" customFormat="1" ht="90" customHeight="1">
      <c r="A45" s="115" t="s">
        <v>10</v>
      </c>
      <c r="B45" s="116" t="s">
        <v>11</v>
      </c>
      <c r="C45" s="116" t="s">
        <v>85</v>
      </c>
      <c r="D45" s="116" t="s">
        <v>86</v>
      </c>
      <c r="E45" s="116" t="s">
        <v>87</v>
      </c>
      <c r="F45" s="116" t="s">
        <v>12</v>
      </c>
      <c r="G45" s="116" t="s">
        <v>13</v>
      </c>
      <c r="H45" s="116" t="s">
        <v>14</v>
      </c>
      <c r="I45" s="116" t="s">
        <v>15</v>
      </c>
      <c r="J45" s="116" t="s">
        <v>29</v>
      </c>
      <c r="K45" s="116" t="s">
        <v>17</v>
      </c>
      <c r="L45" s="116" t="s">
        <v>78</v>
      </c>
      <c r="M45" s="117" t="s">
        <v>50</v>
      </c>
    </row>
    <row r="46" spans="1:13" s="98" customFormat="1" ht="15">
      <c r="A46" s="118">
        <v>6341</v>
      </c>
      <c r="B46" s="107">
        <f>B26*1.0141</f>
        <v>0</v>
      </c>
      <c r="C46" s="107">
        <f aca="true" t="shared" si="16" ref="C46:J46">C26*1.0141</f>
        <v>0</v>
      </c>
      <c r="D46" s="107">
        <f t="shared" si="16"/>
        <v>0</v>
      </c>
      <c r="E46" s="107">
        <f t="shared" si="16"/>
        <v>0</v>
      </c>
      <c r="F46" s="107">
        <f t="shared" si="16"/>
        <v>0</v>
      </c>
      <c r="G46" s="107">
        <f t="shared" si="16"/>
        <v>0</v>
      </c>
      <c r="H46" s="107">
        <v>206000</v>
      </c>
      <c r="I46" s="107">
        <f t="shared" si="16"/>
        <v>0</v>
      </c>
      <c r="J46" s="107">
        <f t="shared" si="16"/>
        <v>0</v>
      </c>
      <c r="K46" s="107">
        <f aca="true" t="shared" si="17" ref="K46:M57">K26*1.0141</f>
        <v>0</v>
      </c>
      <c r="L46" s="107">
        <f t="shared" si="17"/>
        <v>0</v>
      </c>
      <c r="M46" s="108">
        <f t="shared" si="17"/>
        <v>0</v>
      </c>
    </row>
    <row r="47" spans="1:13" s="98" customFormat="1" ht="15">
      <c r="A47" s="118">
        <v>6361</v>
      </c>
      <c r="B47" s="107">
        <f aca="true" t="shared" si="18" ref="B47:J59">B27*1.0141</f>
        <v>0</v>
      </c>
      <c r="C47" s="107">
        <f t="shared" si="18"/>
        <v>0</v>
      </c>
      <c r="D47" s="107">
        <f t="shared" si="18"/>
        <v>0</v>
      </c>
      <c r="E47" s="107">
        <f t="shared" si="18"/>
        <v>0</v>
      </c>
      <c r="F47" s="107">
        <f t="shared" si="18"/>
        <v>0</v>
      </c>
      <c r="G47" s="107">
        <f t="shared" si="18"/>
        <v>0</v>
      </c>
      <c r="H47" s="107">
        <v>567000</v>
      </c>
      <c r="I47" s="107">
        <f t="shared" si="18"/>
        <v>0</v>
      </c>
      <c r="J47" s="107">
        <f t="shared" si="18"/>
        <v>0</v>
      </c>
      <c r="K47" s="107">
        <f t="shared" si="17"/>
        <v>0</v>
      </c>
      <c r="L47" s="107">
        <f t="shared" si="17"/>
        <v>0</v>
      </c>
      <c r="M47" s="108">
        <f t="shared" si="17"/>
        <v>0</v>
      </c>
    </row>
    <row r="48" spans="1:13" s="98" customFormat="1" ht="15">
      <c r="A48" s="118">
        <v>6362</v>
      </c>
      <c r="B48" s="107">
        <f t="shared" si="18"/>
        <v>0</v>
      </c>
      <c r="C48" s="107">
        <f t="shared" si="18"/>
        <v>0</v>
      </c>
      <c r="D48" s="107">
        <f t="shared" si="18"/>
        <v>0</v>
      </c>
      <c r="E48" s="107">
        <f t="shared" si="18"/>
        <v>0</v>
      </c>
      <c r="F48" s="107">
        <f t="shared" si="18"/>
        <v>0</v>
      </c>
      <c r="G48" s="107">
        <f t="shared" si="18"/>
        <v>0</v>
      </c>
      <c r="H48" s="107">
        <v>821000</v>
      </c>
      <c r="I48" s="107">
        <f t="shared" si="18"/>
        <v>0</v>
      </c>
      <c r="J48" s="107">
        <f t="shared" si="18"/>
        <v>0</v>
      </c>
      <c r="K48" s="107">
        <f t="shared" si="17"/>
        <v>0</v>
      </c>
      <c r="L48" s="107">
        <f t="shared" si="17"/>
        <v>0</v>
      </c>
      <c r="M48" s="108">
        <f t="shared" si="17"/>
        <v>0</v>
      </c>
    </row>
    <row r="49" spans="1:13" s="98" customFormat="1" ht="15">
      <c r="A49" s="118">
        <v>6413</v>
      </c>
      <c r="B49" s="107">
        <v>134000</v>
      </c>
      <c r="C49" s="107">
        <f t="shared" si="18"/>
        <v>0</v>
      </c>
      <c r="D49" s="107">
        <f t="shared" si="18"/>
        <v>0</v>
      </c>
      <c r="E49" s="107">
        <f t="shared" si="18"/>
        <v>0</v>
      </c>
      <c r="F49" s="107">
        <f t="shared" si="18"/>
        <v>0</v>
      </c>
      <c r="G49" s="107">
        <f t="shared" si="18"/>
        <v>0</v>
      </c>
      <c r="H49" s="107">
        <f t="shared" si="18"/>
        <v>0</v>
      </c>
      <c r="I49" s="107">
        <f t="shared" si="18"/>
        <v>0</v>
      </c>
      <c r="J49" s="107">
        <f t="shared" si="18"/>
        <v>0</v>
      </c>
      <c r="K49" s="107">
        <f t="shared" si="17"/>
        <v>0</v>
      </c>
      <c r="L49" s="107">
        <f t="shared" si="17"/>
        <v>0</v>
      </c>
      <c r="M49" s="108">
        <f t="shared" si="17"/>
        <v>0</v>
      </c>
    </row>
    <row r="50" spans="1:13" s="98" customFormat="1" ht="15">
      <c r="A50" s="118">
        <v>6414</v>
      </c>
      <c r="B50" s="107">
        <v>10000</v>
      </c>
      <c r="C50" s="107">
        <f t="shared" si="18"/>
        <v>0</v>
      </c>
      <c r="D50" s="107">
        <f t="shared" si="18"/>
        <v>0</v>
      </c>
      <c r="E50" s="107">
        <f t="shared" si="18"/>
        <v>0</v>
      </c>
      <c r="F50" s="107">
        <f t="shared" si="18"/>
        <v>0</v>
      </c>
      <c r="G50" s="107">
        <f t="shared" si="18"/>
        <v>0</v>
      </c>
      <c r="H50" s="107">
        <f t="shared" si="18"/>
        <v>0</v>
      </c>
      <c r="I50" s="107">
        <f t="shared" si="18"/>
        <v>0</v>
      </c>
      <c r="J50" s="107">
        <f t="shared" si="18"/>
        <v>0</v>
      </c>
      <c r="K50" s="107">
        <f t="shared" si="17"/>
        <v>0</v>
      </c>
      <c r="L50" s="107">
        <f t="shared" si="17"/>
        <v>0</v>
      </c>
      <c r="M50" s="108">
        <f t="shared" si="17"/>
        <v>0</v>
      </c>
    </row>
    <row r="51" spans="1:13" s="98" customFormat="1" ht="15">
      <c r="A51" s="118">
        <v>6415</v>
      </c>
      <c r="B51" s="107">
        <v>1000</v>
      </c>
      <c r="C51" s="107">
        <f t="shared" si="18"/>
        <v>0</v>
      </c>
      <c r="D51" s="107">
        <f t="shared" si="18"/>
        <v>0</v>
      </c>
      <c r="E51" s="107">
        <f t="shared" si="18"/>
        <v>0</v>
      </c>
      <c r="F51" s="107">
        <f t="shared" si="18"/>
        <v>0</v>
      </c>
      <c r="G51" s="107">
        <f t="shared" si="18"/>
        <v>0</v>
      </c>
      <c r="H51" s="107">
        <f t="shared" si="18"/>
        <v>0</v>
      </c>
      <c r="I51" s="107">
        <f t="shared" si="18"/>
        <v>0</v>
      </c>
      <c r="J51" s="107">
        <f t="shared" si="18"/>
        <v>0</v>
      </c>
      <c r="K51" s="107">
        <f t="shared" si="17"/>
        <v>0</v>
      </c>
      <c r="L51" s="107">
        <f t="shared" si="17"/>
        <v>0</v>
      </c>
      <c r="M51" s="108">
        <f t="shared" si="17"/>
        <v>0</v>
      </c>
    </row>
    <row r="52" spans="1:13" s="98" customFormat="1" ht="15">
      <c r="A52" s="118">
        <v>6429</v>
      </c>
      <c r="B52" s="107">
        <v>154000</v>
      </c>
      <c r="C52" s="107">
        <f t="shared" si="18"/>
        <v>0</v>
      </c>
      <c r="D52" s="107">
        <f t="shared" si="18"/>
        <v>0</v>
      </c>
      <c r="E52" s="107">
        <f t="shared" si="18"/>
        <v>0</v>
      </c>
      <c r="F52" s="107">
        <f t="shared" si="18"/>
        <v>0</v>
      </c>
      <c r="G52" s="107">
        <f t="shared" si="18"/>
        <v>0</v>
      </c>
      <c r="H52" s="107">
        <f t="shared" si="18"/>
        <v>0</v>
      </c>
      <c r="I52" s="107">
        <f t="shared" si="18"/>
        <v>0</v>
      </c>
      <c r="J52" s="107">
        <f t="shared" si="18"/>
        <v>0</v>
      </c>
      <c r="K52" s="107">
        <f t="shared" si="17"/>
        <v>0</v>
      </c>
      <c r="L52" s="107">
        <f t="shared" si="17"/>
        <v>0</v>
      </c>
      <c r="M52" s="108">
        <f t="shared" si="17"/>
        <v>0</v>
      </c>
    </row>
    <row r="53" spans="1:13" s="98" customFormat="1" ht="15">
      <c r="A53" s="118">
        <v>6526</v>
      </c>
      <c r="B53" s="107">
        <v>488000</v>
      </c>
      <c r="C53" s="107">
        <f t="shared" si="18"/>
        <v>0</v>
      </c>
      <c r="D53" s="107">
        <f t="shared" si="18"/>
        <v>0</v>
      </c>
      <c r="E53" s="107">
        <f t="shared" si="18"/>
        <v>0</v>
      </c>
      <c r="F53" s="107">
        <f t="shared" si="18"/>
        <v>0</v>
      </c>
      <c r="G53" s="107">
        <f t="shared" si="18"/>
        <v>0</v>
      </c>
      <c r="H53" s="107">
        <f t="shared" si="18"/>
        <v>0</v>
      </c>
      <c r="I53" s="107">
        <f t="shared" si="18"/>
        <v>0</v>
      </c>
      <c r="J53" s="107">
        <f t="shared" si="18"/>
        <v>0</v>
      </c>
      <c r="K53" s="107">
        <f t="shared" si="17"/>
        <v>0</v>
      </c>
      <c r="L53" s="107">
        <f t="shared" si="17"/>
        <v>0</v>
      </c>
      <c r="M53" s="108">
        <f t="shared" si="17"/>
        <v>0</v>
      </c>
    </row>
    <row r="54" spans="1:13" s="98" customFormat="1" ht="15">
      <c r="A54" s="118">
        <v>6615</v>
      </c>
      <c r="B54" s="107">
        <f t="shared" si="18"/>
        <v>0</v>
      </c>
      <c r="C54" s="107">
        <f t="shared" si="18"/>
        <v>0</v>
      </c>
      <c r="D54" s="107">
        <f t="shared" si="18"/>
        <v>0</v>
      </c>
      <c r="E54" s="107">
        <f t="shared" si="18"/>
        <v>0</v>
      </c>
      <c r="F54" s="107">
        <v>46219000</v>
      </c>
      <c r="G54" s="107">
        <f t="shared" si="18"/>
        <v>0</v>
      </c>
      <c r="H54" s="107">
        <f t="shared" si="18"/>
        <v>0</v>
      </c>
      <c r="I54" s="107">
        <f t="shared" si="18"/>
        <v>0</v>
      </c>
      <c r="J54" s="107">
        <f t="shared" si="18"/>
        <v>0</v>
      </c>
      <c r="K54" s="107">
        <f t="shared" si="17"/>
        <v>0</v>
      </c>
      <c r="L54" s="107">
        <f t="shared" si="17"/>
        <v>0</v>
      </c>
      <c r="M54" s="108">
        <f t="shared" si="17"/>
        <v>0</v>
      </c>
    </row>
    <row r="55" spans="1:13" s="98" customFormat="1" ht="15">
      <c r="A55" s="118">
        <v>6711</v>
      </c>
      <c r="B55" s="107">
        <f t="shared" si="18"/>
        <v>0</v>
      </c>
      <c r="C55" s="107">
        <f t="shared" si="18"/>
        <v>0</v>
      </c>
      <c r="D55" s="107">
        <v>872000</v>
      </c>
      <c r="E55" s="107">
        <f t="shared" si="18"/>
        <v>0</v>
      </c>
      <c r="F55" s="107">
        <f t="shared" si="18"/>
        <v>0</v>
      </c>
      <c r="G55" s="107">
        <f t="shared" si="18"/>
        <v>0</v>
      </c>
      <c r="H55" s="107">
        <f t="shared" si="18"/>
        <v>0</v>
      </c>
      <c r="I55" s="107">
        <f t="shared" si="18"/>
        <v>0</v>
      </c>
      <c r="J55" s="107">
        <f t="shared" si="18"/>
        <v>0</v>
      </c>
      <c r="K55" s="107">
        <f t="shared" si="17"/>
        <v>0</v>
      </c>
      <c r="L55" s="107">
        <f t="shared" si="17"/>
        <v>0</v>
      </c>
      <c r="M55" s="108">
        <f t="shared" si="17"/>
        <v>0</v>
      </c>
    </row>
    <row r="56" spans="1:13" s="98" customFormat="1" ht="15">
      <c r="A56" s="118">
        <v>6712</v>
      </c>
      <c r="B56" s="107">
        <f t="shared" si="18"/>
        <v>0</v>
      </c>
      <c r="C56" s="107">
        <f t="shared" si="18"/>
        <v>0</v>
      </c>
      <c r="D56" s="107">
        <f t="shared" si="18"/>
        <v>0</v>
      </c>
      <c r="E56" s="107">
        <f t="shared" si="18"/>
        <v>0</v>
      </c>
      <c r="F56" s="107">
        <f t="shared" si="18"/>
        <v>0</v>
      </c>
      <c r="G56" s="107">
        <f t="shared" si="18"/>
        <v>0</v>
      </c>
      <c r="H56" s="107">
        <f t="shared" si="18"/>
        <v>0</v>
      </c>
      <c r="I56" s="107">
        <f t="shared" si="18"/>
        <v>0</v>
      </c>
      <c r="J56" s="107">
        <f t="shared" si="18"/>
        <v>0</v>
      </c>
      <c r="K56" s="107">
        <f t="shared" si="17"/>
        <v>0</v>
      </c>
      <c r="L56" s="107">
        <f t="shared" si="17"/>
        <v>0</v>
      </c>
      <c r="M56" s="108">
        <f t="shared" si="17"/>
        <v>0</v>
      </c>
    </row>
    <row r="57" spans="1:13" s="98" customFormat="1" ht="15">
      <c r="A57" s="118">
        <v>6731</v>
      </c>
      <c r="B57" s="107">
        <f t="shared" si="18"/>
        <v>0</v>
      </c>
      <c r="C57" s="107">
        <v>41088000</v>
      </c>
      <c r="D57" s="107">
        <f t="shared" si="18"/>
        <v>0</v>
      </c>
      <c r="E57" s="107">
        <f t="shared" si="18"/>
        <v>0</v>
      </c>
      <c r="F57" s="107">
        <f t="shared" si="18"/>
        <v>0</v>
      </c>
      <c r="G57" s="107">
        <f t="shared" si="18"/>
        <v>0</v>
      </c>
      <c r="H57" s="107">
        <f t="shared" si="18"/>
        <v>0</v>
      </c>
      <c r="I57" s="107">
        <f t="shared" si="18"/>
        <v>0</v>
      </c>
      <c r="J57" s="107">
        <f t="shared" si="18"/>
        <v>0</v>
      </c>
      <c r="K57" s="107">
        <f t="shared" si="17"/>
        <v>0</v>
      </c>
      <c r="L57" s="107">
        <f t="shared" si="17"/>
        <v>0</v>
      </c>
      <c r="M57" s="108">
        <f t="shared" si="17"/>
        <v>0</v>
      </c>
    </row>
    <row r="58" spans="1:13" s="98" customFormat="1" ht="15">
      <c r="A58" s="118">
        <v>8181</v>
      </c>
      <c r="B58" s="107">
        <f t="shared" si="18"/>
        <v>0</v>
      </c>
      <c r="C58" s="107">
        <f t="shared" si="18"/>
        <v>0</v>
      </c>
      <c r="D58" s="107">
        <f t="shared" si="18"/>
        <v>0</v>
      </c>
      <c r="E58" s="107">
        <f t="shared" si="18"/>
        <v>0</v>
      </c>
      <c r="F58" s="107">
        <f t="shared" si="18"/>
        <v>0</v>
      </c>
      <c r="G58" s="107">
        <f t="shared" si="18"/>
        <v>0</v>
      </c>
      <c r="H58" s="107">
        <f t="shared" si="18"/>
        <v>0</v>
      </c>
      <c r="I58" s="107">
        <f t="shared" si="18"/>
        <v>0</v>
      </c>
      <c r="J58" s="107">
        <f t="shared" si="18"/>
        <v>0</v>
      </c>
      <c r="K58" s="107">
        <f>K38*1.0141</f>
        <v>0</v>
      </c>
      <c r="L58" s="107">
        <v>1000000</v>
      </c>
      <c r="M58" s="108">
        <f>M38*1.0141</f>
        <v>0</v>
      </c>
    </row>
    <row r="59" spans="1:13" s="98" customFormat="1" ht="15">
      <c r="A59" s="118">
        <v>9221</v>
      </c>
      <c r="B59" s="107">
        <f t="shared" si="18"/>
        <v>0</v>
      </c>
      <c r="C59" s="107">
        <f t="shared" si="18"/>
        <v>0</v>
      </c>
      <c r="D59" s="107">
        <f t="shared" si="18"/>
        <v>0</v>
      </c>
      <c r="E59" s="107">
        <f t="shared" si="18"/>
        <v>0</v>
      </c>
      <c r="F59" s="107">
        <f t="shared" si="18"/>
        <v>0</v>
      </c>
      <c r="G59" s="107">
        <f t="shared" si="18"/>
        <v>0</v>
      </c>
      <c r="H59" s="107">
        <f t="shared" si="18"/>
        <v>0</v>
      </c>
      <c r="I59" s="107">
        <f t="shared" si="18"/>
        <v>0</v>
      </c>
      <c r="J59" s="107">
        <f t="shared" si="18"/>
        <v>0</v>
      </c>
      <c r="K59" s="107">
        <f>K39*1.0141</f>
        <v>0</v>
      </c>
      <c r="L59" s="107">
        <f>L39*1.0141</f>
        <v>0</v>
      </c>
      <c r="M59" s="108">
        <v>11810000</v>
      </c>
    </row>
    <row r="60" spans="1:13" s="98" customFormat="1" ht="30" customHeight="1">
      <c r="A60" s="112" t="s">
        <v>18</v>
      </c>
      <c r="B60" s="107">
        <f>SUM(B46:B59)</f>
        <v>787000</v>
      </c>
      <c r="C60" s="107">
        <f aca="true" t="shared" si="19" ref="C60:M60">SUM(C46:C59)</f>
        <v>41088000</v>
      </c>
      <c r="D60" s="107">
        <f t="shared" si="19"/>
        <v>872000</v>
      </c>
      <c r="E60" s="107">
        <f t="shared" si="19"/>
        <v>0</v>
      </c>
      <c r="F60" s="107">
        <f t="shared" si="19"/>
        <v>46219000</v>
      </c>
      <c r="G60" s="107">
        <f t="shared" si="19"/>
        <v>0</v>
      </c>
      <c r="H60" s="107">
        <f t="shared" si="19"/>
        <v>1594000</v>
      </c>
      <c r="I60" s="107">
        <f t="shared" si="19"/>
        <v>0</v>
      </c>
      <c r="J60" s="107">
        <f t="shared" si="19"/>
        <v>0</v>
      </c>
      <c r="K60" s="107">
        <f t="shared" si="19"/>
        <v>0</v>
      </c>
      <c r="L60" s="107">
        <f t="shared" si="19"/>
        <v>1000000</v>
      </c>
      <c r="M60" s="108">
        <f t="shared" si="19"/>
        <v>11810000</v>
      </c>
    </row>
    <row r="61" spans="1:13" s="98" customFormat="1" ht="28.5" customHeight="1" thickBot="1">
      <c r="A61" s="113" t="s">
        <v>100</v>
      </c>
      <c r="B61" s="144">
        <f>SUM(B60:M60)</f>
        <v>103370000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5"/>
    </row>
  </sheetData>
  <sheetProtection/>
  <mergeCells count="7">
    <mergeCell ref="B44:M44"/>
    <mergeCell ref="B61:M61"/>
    <mergeCell ref="A2:M2"/>
    <mergeCell ref="B4:M4"/>
    <mergeCell ref="B21:M21"/>
    <mergeCell ref="B24:M24"/>
    <mergeCell ref="B41:M41"/>
  </mergeCells>
  <printOptions horizontalCentered="1"/>
  <pageMargins left="0.1968503937007874" right="0.1968503937007874" top="0.6299212598425197" bottom="0.4330708661417323" header="0.31496062992125984" footer="0.31496062992125984"/>
  <pageSetup fitToHeight="0" fitToWidth="1" horizontalDpi="600" verticalDpi="600" orientation="landscape" paperSize="9" scale="71" r:id="rId2"/>
  <headerFooter alignWithMargins="0">
    <oddHeader>&amp;LUpravno vijeće
20.12.2017.
&amp;C&amp;A&amp;R4. sjednica
Točka 4. dnevnog reda</oddHeader>
    <oddFooter>&amp;LNastavni zavod za javno zdravstvo "Dr. Andrija Štampar"&amp;R&amp;P/&amp;N</oddFooter>
  </headerFooter>
  <rowBreaks count="2" manualBreakCount="2">
    <brk id="21" max="255" man="1"/>
    <brk id="4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2:Q63"/>
  <sheetViews>
    <sheetView zoomScalePageLayoutView="0" workbookViewId="0" topLeftCell="A1">
      <selection activeCell="A2" sqref="A2:Q2"/>
    </sheetView>
  </sheetViews>
  <sheetFormatPr defaultColWidth="11.421875" defaultRowHeight="12.75"/>
  <cols>
    <col min="1" max="1" width="11.421875" style="6" bestFit="1" customWidth="1"/>
    <col min="2" max="2" width="34.421875" style="7" customWidth="1"/>
    <col min="3" max="17" width="15.7109375" style="2" customWidth="1"/>
    <col min="18" max="16384" width="11.421875" style="1" customWidth="1"/>
  </cols>
  <sheetData>
    <row r="1" ht="15" customHeight="1"/>
    <row r="2" spans="1:17" ht="24" customHeight="1" thickBot="1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24" customHeight="1" thickBot="1" thickTop="1">
      <c r="A3" s="42"/>
      <c r="B3" s="42"/>
      <c r="C3" s="42"/>
      <c r="D3" s="43"/>
      <c r="E3" s="92"/>
      <c r="F3" s="43"/>
      <c r="G3" s="42"/>
      <c r="H3" s="43"/>
      <c r="I3" s="42"/>
      <c r="J3" s="43"/>
      <c r="K3" s="42"/>
      <c r="L3" s="42"/>
      <c r="M3" s="42"/>
      <c r="N3" s="42"/>
      <c r="O3" s="42"/>
      <c r="P3" s="42"/>
      <c r="Q3" s="4" t="s">
        <v>8</v>
      </c>
    </row>
    <row r="4" spans="1:17" s="3" customFormat="1" ht="96.75" customHeight="1">
      <c r="A4" s="93" t="s">
        <v>19</v>
      </c>
      <c r="B4" s="44" t="s">
        <v>20</v>
      </c>
      <c r="C4" s="45" t="s">
        <v>92</v>
      </c>
      <c r="D4" s="67" t="s">
        <v>11</v>
      </c>
      <c r="E4" s="67" t="s">
        <v>85</v>
      </c>
      <c r="F4" s="67" t="s">
        <v>86</v>
      </c>
      <c r="G4" s="67" t="s">
        <v>87</v>
      </c>
      <c r="H4" s="67" t="s">
        <v>12</v>
      </c>
      <c r="I4" s="67" t="s">
        <v>13</v>
      </c>
      <c r="J4" s="67" t="s">
        <v>14</v>
      </c>
      <c r="K4" s="44" t="s">
        <v>21</v>
      </c>
      <c r="L4" s="44" t="s">
        <v>16</v>
      </c>
      <c r="M4" s="44" t="s">
        <v>17</v>
      </c>
      <c r="N4" s="44" t="s">
        <v>78</v>
      </c>
      <c r="O4" s="44" t="s">
        <v>50</v>
      </c>
      <c r="P4" s="45" t="s">
        <v>30</v>
      </c>
      <c r="Q4" s="46" t="s">
        <v>32</v>
      </c>
    </row>
    <row r="5" spans="1:17" s="3" customFormat="1" ht="12.75">
      <c r="A5" s="8">
        <v>3</v>
      </c>
      <c r="B5" s="9" t="s">
        <v>51</v>
      </c>
      <c r="C5" s="10">
        <f aca="true" t="shared" si="0" ref="C5:H5">C6+C16+C48</f>
        <v>94837500</v>
      </c>
      <c r="D5" s="10">
        <f t="shared" si="0"/>
        <v>766000</v>
      </c>
      <c r="E5" s="10">
        <f t="shared" si="0"/>
        <v>40005000</v>
      </c>
      <c r="F5" s="10">
        <f t="shared" si="0"/>
        <v>850000</v>
      </c>
      <c r="G5" s="10">
        <f t="shared" si="0"/>
        <v>0</v>
      </c>
      <c r="H5" s="10">
        <f t="shared" si="0"/>
        <v>45000000</v>
      </c>
      <c r="I5" s="10">
        <f aca="true" t="shared" si="1" ref="I5:Q5">I6+I16+I48</f>
        <v>0</v>
      </c>
      <c r="J5" s="10">
        <f t="shared" si="1"/>
        <v>750000</v>
      </c>
      <c r="K5" s="10">
        <f t="shared" si="1"/>
        <v>0</v>
      </c>
      <c r="L5" s="10">
        <f t="shared" si="1"/>
        <v>0</v>
      </c>
      <c r="M5" s="10">
        <f t="shared" si="1"/>
        <v>0</v>
      </c>
      <c r="N5" s="10">
        <f t="shared" si="1"/>
        <v>0</v>
      </c>
      <c r="O5" s="10">
        <f t="shared" si="1"/>
        <v>7466500</v>
      </c>
      <c r="P5" s="10">
        <f t="shared" si="1"/>
        <v>96051000</v>
      </c>
      <c r="Q5" s="47">
        <f t="shared" si="1"/>
        <v>97407000</v>
      </c>
    </row>
    <row r="6" spans="1:17" s="3" customFormat="1" ht="12.75">
      <c r="A6" s="11">
        <v>31</v>
      </c>
      <c r="B6" s="12" t="s">
        <v>22</v>
      </c>
      <c r="C6" s="13">
        <f aca="true" t="shared" si="2" ref="C6:H6">C7+C11+C13</f>
        <v>60330000</v>
      </c>
      <c r="D6" s="13">
        <f t="shared" si="2"/>
        <v>0</v>
      </c>
      <c r="E6" s="13">
        <f t="shared" si="2"/>
        <v>30685000</v>
      </c>
      <c r="F6" s="13">
        <f t="shared" si="2"/>
        <v>253540</v>
      </c>
      <c r="G6" s="13">
        <f t="shared" si="2"/>
        <v>0</v>
      </c>
      <c r="H6" s="13">
        <f t="shared" si="2"/>
        <v>29152460</v>
      </c>
      <c r="I6" s="13">
        <f aca="true" t="shared" si="3" ref="I6:Q6">I7+I11+I13</f>
        <v>0</v>
      </c>
      <c r="J6" s="13">
        <f t="shared" si="3"/>
        <v>239000</v>
      </c>
      <c r="K6" s="13">
        <f t="shared" si="3"/>
        <v>0</v>
      </c>
      <c r="L6" s="13">
        <f t="shared" si="3"/>
        <v>0</v>
      </c>
      <c r="M6" s="13">
        <f t="shared" si="3"/>
        <v>0</v>
      </c>
      <c r="N6" s="13">
        <f>N7+N11+N13</f>
        <v>0</v>
      </c>
      <c r="O6" s="13">
        <f>O7+O11+O13</f>
        <v>0</v>
      </c>
      <c r="P6" s="13">
        <f t="shared" si="3"/>
        <v>61103000</v>
      </c>
      <c r="Q6" s="48">
        <f t="shared" si="3"/>
        <v>61962000</v>
      </c>
    </row>
    <row r="7" spans="1:17" ht="12.75">
      <c r="A7" s="14">
        <v>311</v>
      </c>
      <c r="B7" s="15" t="s">
        <v>52</v>
      </c>
      <c r="C7" s="16">
        <f>C8+C9+C10</f>
        <v>49840000</v>
      </c>
      <c r="D7" s="16">
        <f aca="true" t="shared" si="4" ref="D7:M7">D8+D9+D10</f>
        <v>0</v>
      </c>
      <c r="E7" s="16">
        <f>E8+E9+E10</f>
        <v>25500000</v>
      </c>
      <c r="F7" s="16">
        <f>F8+F9+F10</f>
        <v>195000</v>
      </c>
      <c r="G7" s="16">
        <f>G8+G9+G10</f>
        <v>0</v>
      </c>
      <c r="H7" s="16">
        <f t="shared" si="4"/>
        <v>23941000</v>
      </c>
      <c r="I7" s="16">
        <f t="shared" si="4"/>
        <v>0</v>
      </c>
      <c r="J7" s="16">
        <f t="shared" si="4"/>
        <v>204000</v>
      </c>
      <c r="K7" s="16">
        <f t="shared" si="4"/>
        <v>0</v>
      </c>
      <c r="L7" s="16">
        <f t="shared" si="4"/>
        <v>0</v>
      </c>
      <c r="M7" s="16">
        <f t="shared" si="4"/>
        <v>0</v>
      </c>
      <c r="N7" s="16">
        <f>N8+N9+N10</f>
        <v>0</v>
      </c>
      <c r="O7" s="16">
        <f>O8+O9+O10</f>
        <v>0</v>
      </c>
      <c r="P7" s="16">
        <v>50478000</v>
      </c>
      <c r="Q7" s="49">
        <v>51190000</v>
      </c>
    </row>
    <row r="8" spans="1:17" ht="12.75">
      <c r="A8" s="17">
        <v>3111</v>
      </c>
      <c r="B8" s="18" t="s">
        <v>33</v>
      </c>
      <c r="C8" s="19">
        <v>48900000</v>
      </c>
      <c r="D8" s="19">
        <v>0</v>
      </c>
      <c r="E8" s="19">
        <v>25500000</v>
      </c>
      <c r="F8" s="19">
        <v>195000</v>
      </c>
      <c r="G8" s="19">
        <v>0</v>
      </c>
      <c r="H8" s="19">
        <v>23001000</v>
      </c>
      <c r="I8" s="19">
        <v>0</v>
      </c>
      <c r="J8" s="19">
        <v>204000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/>
      <c r="Q8" s="50"/>
    </row>
    <row r="9" spans="1:17" ht="12.75">
      <c r="A9" s="17">
        <v>3112</v>
      </c>
      <c r="B9" s="18" t="s">
        <v>53</v>
      </c>
      <c r="C9" s="19">
        <v>40000</v>
      </c>
      <c r="D9" s="19">
        <v>0</v>
      </c>
      <c r="E9" s="19">
        <v>0</v>
      </c>
      <c r="F9" s="19">
        <v>0</v>
      </c>
      <c r="G9" s="19">
        <v>0</v>
      </c>
      <c r="H9" s="19">
        <v>40000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/>
      <c r="Q9" s="50"/>
    </row>
    <row r="10" spans="1:17" ht="12.75">
      <c r="A10" s="17">
        <v>3113</v>
      </c>
      <c r="B10" s="18" t="s">
        <v>34</v>
      </c>
      <c r="C10" s="19">
        <v>900000</v>
      </c>
      <c r="D10" s="19">
        <v>0</v>
      </c>
      <c r="E10" s="19">
        <v>0</v>
      </c>
      <c r="F10" s="19">
        <v>0</v>
      </c>
      <c r="G10" s="19">
        <v>0</v>
      </c>
      <c r="H10" s="19">
        <v>900000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/>
      <c r="Q10" s="50"/>
    </row>
    <row r="11" spans="1:17" ht="12.75">
      <c r="A11" s="14">
        <v>312</v>
      </c>
      <c r="B11" s="15" t="s">
        <v>23</v>
      </c>
      <c r="C11" s="16">
        <f>C12</f>
        <v>1940000</v>
      </c>
      <c r="D11" s="16">
        <f aca="true" t="shared" si="5" ref="D11:M11">D12</f>
        <v>0</v>
      </c>
      <c r="E11" s="16">
        <f t="shared" si="5"/>
        <v>800000</v>
      </c>
      <c r="F11" s="16">
        <f t="shared" si="5"/>
        <v>25000</v>
      </c>
      <c r="G11" s="16">
        <f t="shared" si="5"/>
        <v>0</v>
      </c>
      <c r="H11" s="16">
        <f t="shared" si="5"/>
        <v>1115000</v>
      </c>
      <c r="I11" s="16">
        <f t="shared" si="5"/>
        <v>0</v>
      </c>
      <c r="J11" s="16">
        <f t="shared" si="5"/>
        <v>0</v>
      </c>
      <c r="K11" s="16">
        <f t="shared" si="5"/>
        <v>0</v>
      </c>
      <c r="L11" s="16">
        <f t="shared" si="5"/>
        <v>0</v>
      </c>
      <c r="M11" s="16">
        <f t="shared" si="5"/>
        <v>0</v>
      </c>
      <c r="N11" s="16">
        <f>N12</f>
        <v>0</v>
      </c>
      <c r="O11" s="16">
        <f>O12</f>
        <v>0</v>
      </c>
      <c r="P11" s="16">
        <v>1965000</v>
      </c>
      <c r="Q11" s="49">
        <v>1992000</v>
      </c>
    </row>
    <row r="12" spans="1:17" ht="12.75">
      <c r="A12" s="17">
        <v>3121</v>
      </c>
      <c r="B12" s="18" t="s">
        <v>23</v>
      </c>
      <c r="C12" s="19">
        <v>1940000</v>
      </c>
      <c r="D12" s="19">
        <v>0</v>
      </c>
      <c r="E12" s="19">
        <v>800000</v>
      </c>
      <c r="F12" s="19">
        <v>25000</v>
      </c>
      <c r="G12" s="19">
        <v>0</v>
      </c>
      <c r="H12" s="19">
        <v>1115000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/>
      <c r="Q12" s="50"/>
    </row>
    <row r="13" spans="1:17" s="3" customFormat="1" ht="12.75">
      <c r="A13" s="14">
        <v>313</v>
      </c>
      <c r="B13" s="15" t="s">
        <v>54</v>
      </c>
      <c r="C13" s="16">
        <f>C14+C15</f>
        <v>8550000</v>
      </c>
      <c r="D13" s="16">
        <f aca="true" t="shared" si="6" ref="D13:M13">D14+D15</f>
        <v>0</v>
      </c>
      <c r="E13" s="16">
        <f>E14+E15</f>
        <v>4385000</v>
      </c>
      <c r="F13" s="16">
        <f>F14+F15</f>
        <v>33540</v>
      </c>
      <c r="G13" s="16">
        <f>G14+G15</f>
        <v>0</v>
      </c>
      <c r="H13" s="16">
        <f t="shared" si="6"/>
        <v>4096460</v>
      </c>
      <c r="I13" s="16">
        <f t="shared" si="6"/>
        <v>0</v>
      </c>
      <c r="J13" s="16">
        <f t="shared" si="6"/>
        <v>35000</v>
      </c>
      <c r="K13" s="16">
        <f t="shared" si="6"/>
        <v>0</v>
      </c>
      <c r="L13" s="16">
        <f t="shared" si="6"/>
        <v>0</v>
      </c>
      <c r="M13" s="16">
        <f t="shared" si="6"/>
        <v>0</v>
      </c>
      <c r="N13" s="16">
        <f>N14+N15</f>
        <v>0</v>
      </c>
      <c r="O13" s="16">
        <f>O14+O15</f>
        <v>0</v>
      </c>
      <c r="P13" s="16">
        <v>8660000</v>
      </c>
      <c r="Q13" s="49">
        <v>8780000</v>
      </c>
    </row>
    <row r="14" spans="1:17" ht="12.75">
      <c r="A14" s="17">
        <v>3132</v>
      </c>
      <c r="B14" s="18" t="s">
        <v>55</v>
      </c>
      <c r="C14" s="19">
        <v>7720000</v>
      </c>
      <c r="D14" s="19"/>
      <c r="E14" s="19">
        <v>3952000</v>
      </c>
      <c r="F14" s="19">
        <f>F8*0.15</f>
        <v>29250</v>
      </c>
      <c r="G14" s="19">
        <v>0</v>
      </c>
      <c r="H14" s="19">
        <v>3708150</v>
      </c>
      <c r="I14" s="19">
        <v>0</v>
      </c>
      <c r="J14" s="19">
        <f>J8*0.15</f>
        <v>30600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/>
      <c r="Q14" s="50"/>
    </row>
    <row r="15" spans="1:17" ht="12.75">
      <c r="A15" s="17">
        <v>3133</v>
      </c>
      <c r="B15" s="18" t="s">
        <v>35</v>
      </c>
      <c r="C15" s="19">
        <v>830000</v>
      </c>
      <c r="D15" s="19">
        <v>0</v>
      </c>
      <c r="E15" s="19">
        <v>433000</v>
      </c>
      <c r="F15" s="19">
        <f>F8*2.2%</f>
        <v>4290</v>
      </c>
      <c r="G15" s="19">
        <v>0</v>
      </c>
      <c r="H15" s="19">
        <v>388310</v>
      </c>
      <c r="I15" s="19">
        <v>0</v>
      </c>
      <c r="J15" s="19">
        <v>4400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/>
      <c r="Q15" s="50"/>
    </row>
    <row r="16" spans="1:17" ht="12.75">
      <c r="A16" s="11">
        <v>32</v>
      </c>
      <c r="B16" s="12" t="s">
        <v>24</v>
      </c>
      <c r="C16" s="13">
        <f>C17+C22+C29+C39+C41</f>
        <v>34317500</v>
      </c>
      <c r="D16" s="13">
        <f aca="true" t="shared" si="7" ref="D16:Q16">D17+D22+D29+D39+D41</f>
        <v>766000</v>
      </c>
      <c r="E16" s="13">
        <f>E17+E22+E29+E39+E41</f>
        <v>9320000</v>
      </c>
      <c r="F16" s="13">
        <f>F17+F22+F29+F39+F41</f>
        <v>596460</v>
      </c>
      <c r="G16" s="13">
        <f>G17+G22+G29+G39+G41</f>
        <v>0</v>
      </c>
      <c r="H16" s="13">
        <f t="shared" si="7"/>
        <v>15847540</v>
      </c>
      <c r="I16" s="13">
        <f t="shared" si="7"/>
        <v>0</v>
      </c>
      <c r="J16" s="13">
        <f t="shared" si="7"/>
        <v>511000</v>
      </c>
      <c r="K16" s="13">
        <f t="shared" si="7"/>
        <v>0</v>
      </c>
      <c r="L16" s="13">
        <f t="shared" si="7"/>
        <v>0</v>
      </c>
      <c r="M16" s="13">
        <f t="shared" si="7"/>
        <v>0</v>
      </c>
      <c r="N16" s="13">
        <f>N17+N22+N29+N39+N41</f>
        <v>0</v>
      </c>
      <c r="O16" s="13">
        <f>O17+O22+O29+O39+O41</f>
        <v>7276500</v>
      </c>
      <c r="P16" s="13">
        <f t="shared" si="7"/>
        <v>34755000</v>
      </c>
      <c r="Q16" s="48">
        <f t="shared" si="7"/>
        <v>35250000</v>
      </c>
    </row>
    <row r="17" spans="1:17" ht="12.75">
      <c r="A17" s="14">
        <v>321</v>
      </c>
      <c r="B17" s="15" t="s">
        <v>56</v>
      </c>
      <c r="C17" s="16">
        <f>SUM(C18:C21)</f>
        <v>2335000</v>
      </c>
      <c r="D17" s="16">
        <f aca="true" t="shared" si="8" ref="D17:M17">SUM(D18:D21)</f>
        <v>0</v>
      </c>
      <c r="E17" s="16">
        <f>SUM(E18:E21)</f>
        <v>1110000</v>
      </c>
      <c r="F17" s="16">
        <f>SUM(F18:F21)</f>
        <v>75000</v>
      </c>
      <c r="G17" s="16">
        <f>SUM(G18:G21)</f>
        <v>0</v>
      </c>
      <c r="H17" s="16">
        <f t="shared" si="8"/>
        <v>1150000</v>
      </c>
      <c r="I17" s="16">
        <f t="shared" si="8"/>
        <v>0</v>
      </c>
      <c r="J17" s="16">
        <f t="shared" si="8"/>
        <v>0</v>
      </c>
      <c r="K17" s="16">
        <f t="shared" si="8"/>
        <v>0</v>
      </c>
      <c r="L17" s="16">
        <f t="shared" si="8"/>
        <v>0</v>
      </c>
      <c r="M17" s="16">
        <f t="shared" si="8"/>
        <v>0</v>
      </c>
      <c r="N17" s="16">
        <f>SUM(N18:N21)</f>
        <v>0</v>
      </c>
      <c r="O17" s="16">
        <f>SUM(O18:O21)</f>
        <v>0</v>
      </c>
      <c r="P17" s="16">
        <v>2365000</v>
      </c>
      <c r="Q17" s="49">
        <v>2400000</v>
      </c>
    </row>
    <row r="18" spans="1:17" ht="12.75">
      <c r="A18" s="17">
        <v>3211</v>
      </c>
      <c r="B18" s="18" t="s">
        <v>36</v>
      </c>
      <c r="C18" s="19">
        <v>380000</v>
      </c>
      <c r="D18" s="19">
        <v>0</v>
      </c>
      <c r="E18" s="19">
        <v>135000</v>
      </c>
      <c r="F18" s="19">
        <v>35000</v>
      </c>
      <c r="G18" s="19">
        <v>0</v>
      </c>
      <c r="H18" s="19">
        <v>210000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/>
      <c r="Q18" s="50">
        <f>P18*1.0141</f>
        <v>0</v>
      </c>
    </row>
    <row r="19" spans="1:17" ht="12.75">
      <c r="A19" s="17">
        <v>3212</v>
      </c>
      <c r="B19" s="18" t="s">
        <v>57</v>
      </c>
      <c r="C19" s="19">
        <v>1575000</v>
      </c>
      <c r="D19" s="19">
        <v>0</v>
      </c>
      <c r="E19" s="19">
        <v>815000</v>
      </c>
      <c r="F19" s="19">
        <v>10000</v>
      </c>
      <c r="G19" s="19">
        <v>0</v>
      </c>
      <c r="H19" s="19">
        <v>750000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/>
      <c r="Q19" s="50">
        <f>P19*1.0141</f>
        <v>0</v>
      </c>
    </row>
    <row r="20" spans="1:17" ht="12.75">
      <c r="A20" s="17">
        <v>3213</v>
      </c>
      <c r="B20" s="18" t="s">
        <v>58</v>
      </c>
      <c r="C20" s="19">
        <v>340000</v>
      </c>
      <c r="D20" s="19">
        <v>0</v>
      </c>
      <c r="E20" s="19">
        <v>160000</v>
      </c>
      <c r="F20" s="19">
        <v>30000</v>
      </c>
      <c r="G20" s="19">
        <v>0</v>
      </c>
      <c r="H20" s="19">
        <v>150000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/>
      <c r="Q20" s="50">
        <f>P20*1.0141</f>
        <v>0</v>
      </c>
    </row>
    <row r="21" spans="1:17" s="5" customFormat="1" ht="12.75">
      <c r="A21" s="51">
        <v>3214</v>
      </c>
      <c r="B21" s="26" t="s">
        <v>77</v>
      </c>
      <c r="C21" s="19">
        <v>40000</v>
      </c>
      <c r="D21" s="19">
        <v>0</v>
      </c>
      <c r="E21" s="19">
        <v>0</v>
      </c>
      <c r="F21" s="19">
        <v>0</v>
      </c>
      <c r="G21" s="19">
        <v>0</v>
      </c>
      <c r="H21" s="19">
        <v>40000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/>
      <c r="Q21" s="50">
        <f>P21*1.0141</f>
        <v>0</v>
      </c>
    </row>
    <row r="22" spans="1:17" ht="12.75">
      <c r="A22" s="14">
        <v>322</v>
      </c>
      <c r="B22" s="15" t="s">
        <v>59</v>
      </c>
      <c r="C22" s="16">
        <f>SUM(C23:C28)</f>
        <v>17304135</v>
      </c>
      <c r="D22" s="16">
        <f aca="true" t="shared" si="9" ref="D22:M22">SUM(D23:D28)</f>
        <v>0</v>
      </c>
      <c r="E22" s="16">
        <f>SUM(E23:E28)</f>
        <v>6132000</v>
      </c>
      <c r="F22" s="16">
        <f>SUM(F23:F28)</f>
        <v>228300</v>
      </c>
      <c r="G22" s="16">
        <f>SUM(G23:G28)</f>
        <v>0</v>
      </c>
      <c r="H22" s="16">
        <f t="shared" si="9"/>
        <v>10743835</v>
      </c>
      <c r="I22" s="16">
        <f t="shared" si="9"/>
        <v>0</v>
      </c>
      <c r="J22" s="16">
        <f t="shared" si="9"/>
        <v>200000</v>
      </c>
      <c r="K22" s="16">
        <f t="shared" si="9"/>
        <v>0</v>
      </c>
      <c r="L22" s="16">
        <f t="shared" si="9"/>
        <v>0</v>
      </c>
      <c r="M22" s="16">
        <f t="shared" si="9"/>
        <v>0</v>
      </c>
      <c r="N22" s="16">
        <f>SUM(N23:N28)</f>
        <v>0</v>
      </c>
      <c r="O22" s="16">
        <f>SUM(O23:O28)</f>
        <v>0</v>
      </c>
      <c r="P22" s="16">
        <v>17525000</v>
      </c>
      <c r="Q22" s="49">
        <v>17775000</v>
      </c>
    </row>
    <row r="23" spans="1:17" ht="12.75">
      <c r="A23" s="17">
        <v>3221</v>
      </c>
      <c r="B23" s="18" t="s">
        <v>37</v>
      </c>
      <c r="C23" s="19">
        <v>1347810</v>
      </c>
      <c r="D23" s="19">
        <v>0</v>
      </c>
      <c r="E23" s="19">
        <v>450000</v>
      </c>
      <c r="F23" s="19">
        <v>50000</v>
      </c>
      <c r="G23" s="19">
        <v>0</v>
      </c>
      <c r="H23" s="19">
        <v>847810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/>
      <c r="Q23" s="50"/>
    </row>
    <row r="24" spans="1:17" ht="12.75">
      <c r="A24" s="17">
        <v>3222</v>
      </c>
      <c r="B24" s="18" t="s">
        <v>60</v>
      </c>
      <c r="C24" s="19">
        <v>12055825</v>
      </c>
      <c r="D24" s="19">
        <v>0</v>
      </c>
      <c r="E24" s="19">
        <v>5235000</v>
      </c>
      <c r="F24" s="19">
        <v>93300</v>
      </c>
      <c r="G24" s="19">
        <v>0</v>
      </c>
      <c r="H24" s="19">
        <v>6527525</v>
      </c>
      <c r="I24" s="19">
        <v>0</v>
      </c>
      <c r="J24" s="19">
        <v>200000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/>
      <c r="Q24" s="50"/>
    </row>
    <row r="25" spans="1:17" ht="12.75">
      <c r="A25" s="17">
        <v>3223</v>
      </c>
      <c r="B25" s="18" t="s">
        <v>38</v>
      </c>
      <c r="C25" s="19">
        <v>1890650</v>
      </c>
      <c r="D25" s="19">
        <v>0</v>
      </c>
      <c r="E25" s="19">
        <v>370000</v>
      </c>
      <c r="F25" s="19">
        <v>45000</v>
      </c>
      <c r="G25" s="19">
        <v>0</v>
      </c>
      <c r="H25" s="19">
        <v>1475650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/>
      <c r="Q25" s="50"/>
    </row>
    <row r="26" spans="1:17" ht="12.75">
      <c r="A26" s="17">
        <v>3224</v>
      </c>
      <c r="B26" s="18" t="s">
        <v>61</v>
      </c>
      <c r="C26" s="19">
        <v>1423750</v>
      </c>
      <c r="D26" s="19">
        <v>0</v>
      </c>
      <c r="E26" s="19">
        <v>40000</v>
      </c>
      <c r="F26" s="19">
        <v>15000</v>
      </c>
      <c r="G26" s="19">
        <v>0</v>
      </c>
      <c r="H26" s="19">
        <v>1368750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/>
      <c r="Q26" s="50"/>
    </row>
    <row r="27" spans="1:17" ht="12.75">
      <c r="A27" s="17">
        <v>3225</v>
      </c>
      <c r="B27" s="18" t="s">
        <v>39</v>
      </c>
      <c r="C27" s="19">
        <v>224950</v>
      </c>
      <c r="D27" s="19">
        <v>0</v>
      </c>
      <c r="E27" s="19">
        <v>16000</v>
      </c>
      <c r="F27" s="19">
        <v>10000</v>
      </c>
      <c r="G27" s="19">
        <v>0</v>
      </c>
      <c r="H27" s="19">
        <v>198950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/>
      <c r="Q27" s="50"/>
    </row>
    <row r="28" spans="1:17" ht="12.75">
      <c r="A28" s="17">
        <v>3227</v>
      </c>
      <c r="B28" s="18" t="s">
        <v>62</v>
      </c>
      <c r="C28" s="19">
        <v>361150</v>
      </c>
      <c r="D28" s="19">
        <v>0</v>
      </c>
      <c r="E28" s="19">
        <v>21000</v>
      </c>
      <c r="F28" s="19">
        <v>15000</v>
      </c>
      <c r="G28" s="19">
        <v>0</v>
      </c>
      <c r="H28" s="19">
        <v>325150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/>
      <c r="Q28" s="50"/>
    </row>
    <row r="29" spans="1:17" ht="12.75">
      <c r="A29" s="14">
        <v>323</v>
      </c>
      <c r="B29" s="15" t="s">
        <v>63</v>
      </c>
      <c r="C29" s="16">
        <f>SUM(C30:C38)</f>
        <v>12899615</v>
      </c>
      <c r="D29" s="16">
        <f aca="true" t="shared" si="10" ref="D29:M29">SUM(D30:D38)</f>
        <v>766000</v>
      </c>
      <c r="E29" s="16">
        <f>SUM(E30:E38)</f>
        <v>2078000</v>
      </c>
      <c r="F29" s="16">
        <f>SUM(F30:F38)</f>
        <v>293160</v>
      </c>
      <c r="G29" s="16">
        <f>SUM(G30:G38)</f>
        <v>0</v>
      </c>
      <c r="H29" s="16">
        <f t="shared" si="10"/>
        <v>3953705</v>
      </c>
      <c r="I29" s="16">
        <f t="shared" si="10"/>
        <v>0</v>
      </c>
      <c r="J29" s="16">
        <f t="shared" si="10"/>
        <v>111000</v>
      </c>
      <c r="K29" s="16">
        <f t="shared" si="10"/>
        <v>0</v>
      </c>
      <c r="L29" s="16">
        <f t="shared" si="10"/>
        <v>0</v>
      </c>
      <c r="M29" s="16">
        <f t="shared" si="10"/>
        <v>0</v>
      </c>
      <c r="N29" s="16">
        <f>SUM(N30:N38)</f>
        <v>0</v>
      </c>
      <c r="O29" s="16">
        <f>SUM(O30:O38)</f>
        <v>5697750</v>
      </c>
      <c r="P29" s="16">
        <v>13065000</v>
      </c>
      <c r="Q29" s="49">
        <v>13250000</v>
      </c>
    </row>
    <row r="30" spans="1:17" ht="12.75">
      <c r="A30" s="17">
        <v>3231</v>
      </c>
      <c r="B30" s="18" t="s">
        <v>40</v>
      </c>
      <c r="C30" s="19">
        <v>1363220</v>
      </c>
      <c r="D30" s="19">
        <v>0</v>
      </c>
      <c r="E30" s="19">
        <v>490000</v>
      </c>
      <c r="F30" s="19">
        <v>25000</v>
      </c>
      <c r="G30" s="19">
        <v>0</v>
      </c>
      <c r="H30" s="19">
        <v>848220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/>
      <c r="Q30" s="50"/>
    </row>
    <row r="31" spans="1:17" ht="12.75">
      <c r="A31" s="17">
        <v>3232</v>
      </c>
      <c r="B31" s="18" t="s">
        <v>41</v>
      </c>
      <c r="C31" s="19">
        <v>2276250</v>
      </c>
      <c r="D31" s="19">
        <v>0</v>
      </c>
      <c r="E31" s="19">
        <v>460000</v>
      </c>
      <c r="F31" s="19">
        <v>55000</v>
      </c>
      <c r="G31" s="19">
        <v>0</v>
      </c>
      <c r="H31" s="19">
        <v>1761250</v>
      </c>
      <c r="I31" s="19">
        <v>0</v>
      </c>
      <c r="J31" s="19"/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/>
      <c r="Q31" s="50"/>
    </row>
    <row r="32" spans="1:17" ht="12.75">
      <c r="A32" s="17">
        <v>3233</v>
      </c>
      <c r="B32" s="18" t="s">
        <v>42</v>
      </c>
      <c r="C32" s="19">
        <v>145625</v>
      </c>
      <c r="D32" s="19">
        <v>0</v>
      </c>
      <c r="E32" s="19">
        <v>0</v>
      </c>
      <c r="F32" s="19">
        <f>D32*0.02</f>
        <v>0</v>
      </c>
      <c r="G32" s="19">
        <v>0</v>
      </c>
      <c r="H32" s="19">
        <v>145625</v>
      </c>
      <c r="I32" s="19">
        <v>0</v>
      </c>
      <c r="J32" s="19"/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/>
      <c r="Q32" s="50"/>
    </row>
    <row r="33" spans="1:17" ht="12.75">
      <c r="A33" s="17">
        <v>3234</v>
      </c>
      <c r="B33" s="18" t="s">
        <v>43</v>
      </c>
      <c r="C33" s="19">
        <v>2135000</v>
      </c>
      <c r="D33" s="19">
        <v>0</v>
      </c>
      <c r="E33" s="19">
        <v>1128000</v>
      </c>
      <c r="F33" s="19">
        <v>85000</v>
      </c>
      <c r="G33" s="19">
        <v>0</v>
      </c>
      <c r="H33" s="19">
        <v>866000</v>
      </c>
      <c r="I33" s="19">
        <v>0</v>
      </c>
      <c r="J33" s="19">
        <v>56000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/>
      <c r="Q33" s="50"/>
    </row>
    <row r="34" spans="1:17" ht="12.75">
      <c r="A34" s="17">
        <v>3235</v>
      </c>
      <c r="B34" s="18" t="s">
        <v>44</v>
      </c>
      <c r="C34" s="19">
        <v>168925</v>
      </c>
      <c r="D34" s="19">
        <v>168925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/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/>
      <c r="Q34" s="50"/>
    </row>
    <row r="35" spans="1:17" ht="12.75">
      <c r="A35" s="17">
        <v>3236</v>
      </c>
      <c r="B35" s="18" t="s">
        <v>45</v>
      </c>
      <c r="C35" s="19">
        <v>1982500</v>
      </c>
      <c r="D35" s="19">
        <v>0</v>
      </c>
      <c r="E35" s="19">
        <v>0</v>
      </c>
      <c r="F35" s="19">
        <v>75000</v>
      </c>
      <c r="G35" s="19">
        <v>0</v>
      </c>
      <c r="H35" s="19">
        <v>332610</v>
      </c>
      <c r="I35" s="19">
        <v>0</v>
      </c>
      <c r="J35" s="19">
        <v>15000</v>
      </c>
      <c r="K35" s="19">
        <v>0</v>
      </c>
      <c r="L35" s="19">
        <v>0</v>
      </c>
      <c r="M35" s="19">
        <v>0</v>
      </c>
      <c r="N35" s="19">
        <v>0</v>
      </c>
      <c r="O35" s="19">
        <v>1559890</v>
      </c>
      <c r="P35" s="19"/>
      <c r="Q35" s="50"/>
    </row>
    <row r="36" spans="1:17" ht="12.75">
      <c r="A36" s="17">
        <v>3237</v>
      </c>
      <c r="B36" s="18" t="s">
        <v>46</v>
      </c>
      <c r="C36" s="19">
        <v>1147550</v>
      </c>
      <c r="D36" s="19">
        <v>135000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/>
      <c r="K36" s="19">
        <v>0</v>
      </c>
      <c r="L36" s="19">
        <v>0</v>
      </c>
      <c r="M36" s="19">
        <v>0</v>
      </c>
      <c r="N36" s="19">
        <v>0</v>
      </c>
      <c r="O36" s="19">
        <v>1012550</v>
      </c>
      <c r="P36" s="19"/>
      <c r="Q36" s="50"/>
    </row>
    <row r="37" spans="1:17" ht="12.75">
      <c r="A37" s="17">
        <v>3238</v>
      </c>
      <c r="B37" s="18" t="s">
        <v>47</v>
      </c>
      <c r="C37" s="19">
        <v>1680785</v>
      </c>
      <c r="D37" s="19">
        <v>0</v>
      </c>
      <c r="E37" s="19">
        <v>0</v>
      </c>
      <c r="F37" s="19">
        <v>40000</v>
      </c>
      <c r="G37" s="19">
        <v>0</v>
      </c>
      <c r="H37" s="19">
        <v>0</v>
      </c>
      <c r="I37" s="19">
        <v>0</v>
      </c>
      <c r="J37" s="19"/>
      <c r="K37" s="19">
        <v>0</v>
      </c>
      <c r="L37" s="19">
        <v>0</v>
      </c>
      <c r="M37" s="19">
        <v>0</v>
      </c>
      <c r="N37" s="19">
        <v>0</v>
      </c>
      <c r="O37" s="19">
        <v>1640785</v>
      </c>
      <c r="P37" s="19"/>
      <c r="Q37" s="50"/>
    </row>
    <row r="38" spans="1:17" ht="12.75">
      <c r="A38" s="17">
        <v>3239</v>
      </c>
      <c r="B38" s="18" t="s">
        <v>48</v>
      </c>
      <c r="C38" s="19">
        <v>1999760</v>
      </c>
      <c r="D38" s="19">
        <v>462075</v>
      </c>
      <c r="E38" s="19">
        <v>0</v>
      </c>
      <c r="F38" s="19">
        <v>13160</v>
      </c>
      <c r="G38" s="19">
        <v>0</v>
      </c>
      <c r="H38" s="19">
        <v>0</v>
      </c>
      <c r="I38" s="19">
        <v>0</v>
      </c>
      <c r="J38" s="19">
        <v>40000</v>
      </c>
      <c r="K38" s="19">
        <v>0</v>
      </c>
      <c r="L38" s="19">
        <v>0</v>
      </c>
      <c r="M38" s="19">
        <v>0</v>
      </c>
      <c r="N38" s="19">
        <v>0</v>
      </c>
      <c r="O38" s="19">
        <v>1484525</v>
      </c>
      <c r="P38" s="19"/>
      <c r="Q38" s="50"/>
    </row>
    <row r="39" spans="1:17" s="3" customFormat="1" ht="12.75">
      <c r="A39" s="14">
        <v>324</v>
      </c>
      <c r="B39" s="15" t="s">
        <v>49</v>
      </c>
      <c r="C39" s="16">
        <f>C40</f>
        <v>230000</v>
      </c>
      <c r="D39" s="16">
        <f aca="true" t="shared" si="11" ref="D39:M39">D40</f>
        <v>0</v>
      </c>
      <c r="E39" s="16">
        <f t="shared" si="11"/>
        <v>0</v>
      </c>
      <c r="F39" s="16">
        <f t="shared" si="11"/>
        <v>0</v>
      </c>
      <c r="G39" s="16">
        <f t="shared" si="11"/>
        <v>0</v>
      </c>
      <c r="H39" s="16">
        <f t="shared" si="11"/>
        <v>0</v>
      </c>
      <c r="I39" s="16">
        <f t="shared" si="11"/>
        <v>0</v>
      </c>
      <c r="J39" s="16">
        <f t="shared" si="11"/>
        <v>200000</v>
      </c>
      <c r="K39" s="16">
        <f t="shared" si="11"/>
        <v>0</v>
      </c>
      <c r="L39" s="16">
        <f t="shared" si="11"/>
        <v>0</v>
      </c>
      <c r="M39" s="16">
        <f t="shared" si="11"/>
        <v>0</v>
      </c>
      <c r="N39" s="16">
        <f>N40</f>
        <v>0</v>
      </c>
      <c r="O39" s="16">
        <f>O40</f>
        <v>30000</v>
      </c>
      <c r="P39" s="16">
        <v>232000</v>
      </c>
      <c r="Q39" s="49">
        <v>235000</v>
      </c>
    </row>
    <row r="40" spans="1:17" ht="12.75">
      <c r="A40" s="17">
        <v>3241</v>
      </c>
      <c r="B40" s="18" t="s">
        <v>49</v>
      </c>
      <c r="C40" s="19">
        <v>230000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200000</v>
      </c>
      <c r="K40" s="19">
        <v>0</v>
      </c>
      <c r="L40" s="19">
        <v>0</v>
      </c>
      <c r="M40" s="19">
        <v>0</v>
      </c>
      <c r="N40" s="19">
        <v>0</v>
      </c>
      <c r="O40" s="19">
        <v>30000</v>
      </c>
      <c r="P40" s="19"/>
      <c r="Q40" s="50"/>
    </row>
    <row r="41" spans="1:17" s="3" customFormat="1" ht="12.75">
      <c r="A41" s="14">
        <v>329</v>
      </c>
      <c r="B41" s="15" t="s">
        <v>64</v>
      </c>
      <c r="C41" s="16">
        <f>SUM(C42:C47)</f>
        <v>1548750</v>
      </c>
      <c r="D41" s="16">
        <f aca="true" t="shared" si="12" ref="D41:M41">SUM(D42:D47)</f>
        <v>0</v>
      </c>
      <c r="E41" s="16">
        <f>SUM(E42:E47)</f>
        <v>0</v>
      </c>
      <c r="F41" s="16">
        <f>SUM(F42:F47)</f>
        <v>0</v>
      </c>
      <c r="G41" s="16">
        <f>SUM(G42:G47)</f>
        <v>0</v>
      </c>
      <c r="H41" s="16">
        <f t="shared" si="12"/>
        <v>0</v>
      </c>
      <c r="I41" s="16">
        <f t="shared" si="12"/>
        <v>0</v>
      </c>
      <c r="J41" s="16">
        <f t="shared" si="12"/>
        <v>0</v>
      </c>
      <c r="K41" s="16">
        <f t="shared" si="12"/>
        <v>0</v>
      </c>
      <c r="L41" s="16">
        <f t="shared" si="12"/>
        <v>0</v>
      </c>
      <c r="M41" s="16">
        <f t="shared" si="12"/>
        <v>0</v>
      </c>
      <c r="N41" s="16">
        <f>SUM(N42:N47)</f>
        <v>0</v>
      </c>
      <c r="O41" s="16">
        <f>SUM(O42:O47)</f>
        <v>1548750</v>
      </c>
      <c r="P41" s="16">
        <v>1568000</v>
      </c>
      <c r="Q41" s="49">
        <v>1590000</v>
      </c>
    </row>
    <row r="42" spans="1:17" s="3" customFormat="1" ht="12.75">
      <c r="A42" s="17">
        <v>3291</v>
      </c>
      <c r="B42" s="18" t="s">
        <v>65</v>
      </c>
      <c r="C42" s="19">
        <v>70000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70000</v>
      </c>
      <c r="P42" s="19"/>
      <c r="Q42" s="50"/>
    </row>
    <row r="43" spans="1:17" ht="12.75">
      <c r="A43" s="17">
        <v>3292</v>
      </c>
      <c r="B43" s="18" t="s">
        <v>66</v>
      </c>
      <c r="C43" s="19">
        <v>650000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650000</v>
      </c>
      <c r="P43" s="19"/>
      <c r="Q43" s="50"/>
    </row>
    <row r="44" spans="1:17" ht="12.75">
      <c r="A44" s="17">
        <v>3293</v>
      </c>
      <c r="B44" s="18" t="s">
        <v>67</v>
      </c>
      <c r="C44" s="19">
        <v>291250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291250</v>
      </c>
      <c r="P44" s="19"/>
      <c r="Q44" s="50"/>
    </row>
    <row r="45" spans="1:17" ht="12.75">
      <c r="A45" s="17">
        <v>3294</v>
      </c>
      <c r="B45" s="18" t="s">
        <v>68</v>
      </c>
      <c r="C45" s="19">
        <v>80000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80000</v>
      </c>
      <c r="P45" s="19"/>
      <c r="Q45" s="50"/>
    </row>
    <row r="46" spans="1:17" s="3" customFormat="1" ht="12.75" customHeight="1">
      <c r="A46" s="17">
        <v>3295</v>
      </c>
      <c r="B46" s="18" t="s">
        <v>69</v>
      </c>
      <c r="C46" s="19">
        <v>135000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135000</v>
      </c>
      <c r="P46" s="19"/>
      <c r="Q46" s="50"/>
    </row>
    <row r="47" spans="1:17" s="3" customFormat="1" ht="12.75">
      <c r="A47" s="17">
        <v>3299</v>
      </c>
      <c r="B47" s="18" t="s">
        <v>64</v>
      </c>
      <c r="C47" s="19">
        <v>322500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322500</v>
      </c>
      <c r="P47" s="19"/>
      <c r="Q47" s="50"/>
    </row>
    <row r="48" spans="1:17" s="3" customFormat="1" ht="12.75">
      <c r="A48" s="52">
        <v>34</v>
      </c>
      <c r="B48" s="22" t="s">
        <v>70</v>
      </c>
      <c r="C48" s="23">
        <f>C49</f>
        <v>190000</v>
      </c>
      <c r="D48" s="23">
        <f aca="true" t="shared" si="13" ref="D48:Q49">D49</f>
        <v>0</v>
      </c>
      <c r="E48" s="23">
        <f t="shared" si="13"/>
        <v>0</v>
      </c>
      <c r="F48" s="23">
        <f t="shared" si="13"/>
        <v>0</v>
      </c>
      <c r="G48" s="23">
        <f t="shared" si="13"/>
        <v>0</v>
      </c>
      <c r="H48" s="23">
        <f t="shared" si="13"/>
        <v>0</v>
      </c>
      <c r="I48" s="23">
        <f t="shared" si="13"/>
        <v>0</v>
      </c>
      <c r="J48" s="23">
        <f t="shared" si="13"/>
        <v>0</v>
      </c>
      <c r="K48" s="23">
        <f t="shared" si="13"/>
        <v>0</v>
      </c>
      <c r="L48" s="23">
        <f t="shared" si="13"/>
        <v>0</v>
      </c>
      <c r="M48" s="23">
        <f t="shared" si="13"/>
        <v>0</v>
      </c>
      <c r="N48" s="23">
        <f>N49</f>
        <v>0</v>
      </c>
      <c r="O48" s="23">
        <f>O49</f>
        <v>190000</v>
      </c>
      <c r="P48" s="23">
        <f t="shared" si="13"/>
        <v>193000</v>
      </c>
      <c r="Q48" s="53">
        <f t="shared" si="13"/>
        <v>195000</v>
      </c>
    </row>
    <row r="49" spans="1:17" ht="12.75">
      <c r="A49" s="54">
        <v>343</v>
      </c>
      <c r="B49" s="24" t="s">
        <v>71</v>
      </c>
      <c r="C49" s="25">
        <f>C50</f>
        <v>190000</v>
      </c>
      <c r="D49" s="25">
        <f t="shared" si="13"/>
        <v>0</v>
      </c>
      <c r="E49" s="25">
        <f t="shared" si="13"/>
        <v>0</v>
      </c>
      <c r="F49" s="25">
        <f t="shared" si="13"/>
        <v>0</v>
      </c>
      <c r="G49" s="25">
        <f t="shared" si="13"/>
        <v>0</v>
      </c>
      <c r="H49" s="25">
        <f t="shared" si="13"/>
        <v>0</v>
      </c>
      <c r="I49" s="25">
        <f t="shared" si="13"/>
        <v>0</v>
      </c>
      <c r="J49" s="25">
        <f t="shared" si="13"/>
        <v>0</v>
      </c>
      <c r="K49" s="25">
        <f t="shared" si="13"/>
        <v>0</v>
      </c>
      <c r="L49" s="25">
        <f t="shared" si="13"/>
        <v>0</v>
      </c>
      <c r="M49" s="25">
        <f t="shared" si="13"/>
        <v>0</v>
      </c>
      <c r="N49" s="25">
        <f>N50</f>
        <v>0</v>
      </c>
      <c r="O49" s="25">
        <f>O50</f>
        <v>190000</v>
      </c>
      <c r="P49" s="25">
        <v>193000</v>
      </c>
      <c r="Q49" s="55">
        <v>195000</v>
      </c>
    </row>
    <row r="50" spans="1:17" ht="12.75">
      <c r="A50" s="56">
        <v>3431</v>
      </c>
      <c r="B50" s="20" t="s">
        <v>72</v>
      </c>
      <c r="C50" s="21">
        <v>190000</v>
      </c>
      <c r="D50" s="21">
        <v>0</v>
      </c>
      <c r="E50" s="21">
        <v>0</v>
      </c>
      <c r="F50" s="21">
        <v>0</v>
      </c>
      <c r="G50" s="21">
        <v>0</v>
      </c>
      <c r="H50" s="21"/>
      <c r="I50" s="21">
        <v>0</v>
      </c>
      <c r="J50" s="21">
        <v>0</v>
      </c>
      <c r="K50" s="19">
        <v>0</v>
      </c>
      <c r="L50" s="19">
        <v>0</v>
      </c>
      <c r="M50" s="19">
        <v>0</v>
      </c>
      <c r="N50" s="19">
        <v>0</v>
      </c>
      <c r="O50" s="19">
        <v>190000</v>
      </c>
      <c r="P50" s="19"/>
      <c r="Q50" s="50">
        <f>P50*1.0141</f>
        <v>0</v>
      </c>
    </row>
    <row r="51" spans="1:17" ht="12.75">
      <c r="A51" s="29">
        <v>4</v>
      </c>
      <c r="B51" s="30" t="s">
        <v>73</v>
      </c>
      <c r="C51" s="31">
        <f>C52+C55</f>
        <v>4833500</v>
      </c>
      <c r="D51" s="31">
        <f aca="true" t="shared" si="14" ref="D51:Q51">D52+D55</f>
        <v>0</v>
      </c>
      <c r="E51" s="31">
        <f t="shared" si="14"/>
        <v>0</v>
      </c>
      <c r="F51" s="31">
        <f t="shared" si="14"/>
        <v>0</v>
      </c>
      <c r="G51" s="31">
        <f t="shared" si="14"/>
        <v>0</v>
      </c>
      <c r="H51" s="31">
        <f t="shared" si="14"/>
        <v>0</v>
      </c>
      <c r="I51" s="31">
        <f t="shared" si="14"/>
        <v>0</v>
      </c>
      <c r="J51" s="31">
        <f t="shared" si="14"/>
        <v>800000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 t="shared" si="14"/>
        <v>0</v>
      </c>
      <c r="O51" s="31">
        <f t="shared" si="14"/>
        <v>4033500</v>
      </c>
      <c r="P51" s="31">
        <f t="shared" si="14"/>
        <v>4894000</v>
      </c>
      <c r="Q51" s="57">
        <f t="shared" si="14"/>
        <v>4963000</v>
      </c>
    </row>
    <row r="52" spans="1:17" ht="12.75">
      <c r="A52" s="32">
        <v>41</v>
      </c>
      <c r="B52" s="12" t="s">
        <v>88</v>
      </c>
      <c r="C52" s="33">
        <f>C53</f>
        <v>699000</v>
      </c>
      <c r="D52" s="33">
        <f aca="true" t="shared" si="15" ref="D52:Q53">D53</f>
        <v>0</v>
      </c>
      <c r="E52" s="33">
        <f t="shared" si="15"/>
        <v>0</v>
      </c>
      <c r="F52" s="33">
        <f t="shared" si="15"/>
        <v>0</v>
      </c>
      <c r="G52" s="33">
        <f t="shared" si="15"/>
        <v>0</v>
      </c>
      <c r="H52" s="33">
        <f t="shared" si="15"/>
        <v>0</v>
      </c>
      <c r="I52" s="33">
        <f t="shared" si="15"/>
        <v>0</v>
      </c>
      <c r="J52" s="33">
        <f t="shared" si="15"/>
        <v>0</v>
      </c>
      <c r="K52" s="33">
        <f t="shared" si="15"/>
        <v>0</v>
      </c>
      <c r="L52" s="33">
        <f t="shared" si="15"/>
        <v>0</v>
      </c>
      <c r="M52" s="33">
        <f t="shared" si="15"/>
        <v>0</v>
      </c>
      <c r="N52" s="33">
        <f t="shared" si="15"/>
        <v>0</v>
      </c>
      <c r="O52" s="33">
        <f t="shared" si="15"/>
        <v>699000</v>
      </c>
      <c r="P52" s="33">
        <f t="shared" si="15"/>
        <v>707000</v>
      </c>
      <c r="Q52" s="58">
        <f t="shared" si="15"/>
        <v>718000</v>
      </c>
    </row>
    <row r="53" spans="1:17" ht="12.75">
      <c r="A53" s="34">
        <v>412</v>
      </c>
      <c r="B53" s="15" t="s">
        <v>89</v>
      </c>
      <c r="C53" s="35">
        <f>C54</f>
        <v>699000</v>
      </c>
      <c r="D53" s="35">
        <f t="shared" si="15"/>
        <v>0</v>
      </c>
      <c r="E53" s="35">
        <f t="shared" si="15"/>
        <v>0</v>
      </c>
      <c r="F53" s="35">
        <f t="shared" si="15"/>
        <v>0</v>
      </c>
      <c r="G53" s="35">
        <f t="shared" si="15"/>
        <v>0</v>
      </c>
      <c r="H53" s="35">
        <f t="shared" si="15"/>
        <v>0</v>
      </c>
      <c r="I53" s="35">
        <f t="shared" si="15"/>
        <v>0</v>
      </c>
      <c r="J53" s="35">
        <f t="shared" si="15"/>
        <v>0</v>
      </c>
      <c r="K53" s="35">
        <f t="shared" si="15"/>
        <v>0</v>
      </c>
      <c r="L53" s="35">
        <f t="shared" si="15"/>
        <v>0</v>
      </c>
      <c r="M53" s="35">
        <f t="shared" si="15"/>
        <v>0</v>
      </c>
      <c r="N53" s="35">
        <f t="shared" si="15"/>
        <v>0</v>
      </c>
      <c r="O53" s="35">
        <f t="shared" si="15"/>
        <v>699000</v>
      </c>
      <c r="P53" s="35">
        <v>707000</v>
      </c>
      <c r="Q53" s="59">
        <v>718000</v>
      </c>
    </row>
    <row r="54" spans="1:17" ht="12.75">
      <c r="A54" s="36">
        <v>4123</v>
      </c>
      <c r="B54" s="18" t="s">
        <v>90</v>
      </c>
      <c r="C54" s="37">
        <v>699000</v>
      </c>
      <c r="D54" s="37">
        <v>0</v>
      </c>
      <c r="E54" s="37">
        <v>0</v>
      </c>
      <c r="F54" s="37">
        <v>0</v>
      </c>
      <c r="G54" s="37">
        <v>0</v>
      </c>
      <c r="H54" s="37"/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699000</v>
      </c>
      <c r="P54" s="37"/>
      <c r="Q54" s="60"/>
    </row>
    <row r="55" spans="1:17" ht="12.75">
      <c r="A55" s="32">
        <v>42</v>
      </c>
      <c r="B55" s="12" t="s">
        <v>74</v>
      </c>
      <c r="C55" s="33">
        <f>C56</f>
        <v>4134500</v>
      </c>
      <c r="D55" s="33">
        <f aca="true" t="shared" si="16" ref="D55:Q55">D56</f>
        <v>0</v>
      </c>
      <c r="E55" s="33">
        <f t="shared" si="16"/>
        <v>0</v>
      </c>
      <c r="F55" s="33">
        <f t="shared" si="16"/>
        <v>0</v>
      </c>
      <c r="G55" s="33">
        <f t="shared" si="16"/>
        <v>0</v>
      </c>
      <c r="H55" s="33">
        <f t="shared" si="16"/>
        <v>0</v>
      </c>
      <c r="I55" s="33">
        <f t="shared" si="16"/>
        <v>0</v>
      </c>
      <c r="J55" s="33">
        <f t="shared" si="16"/>
        <v>800000</v>
      </c>
      <c r="K55" s="33">
        <f t="shared" si="16"/>
        <v>0</v>
      </c>
      <c r="L55" s="33">
        <f t="shared" si="16"/>
        <v>0</v>
      </c>
      <c r="M55" s="33">
        <f t="shared" si="16"/>
        <v>0</v>
      </c>
      <c r="N55" s="33">
        <f t="shared" si="16"/>
        <v>0</v>
      </c>
      <c r="O55" s="33">
        <f t="shared" si="16"/>
        <v>3334500</v>
      </c>
      <c r="P55" s="33">
        <f t="shared" si="16"/>
        <v>4187000</v>
      </c>
      <c r="Q55" s="58">
        <f t="shared" si="16"/>
        <v>4245000</v>
      </c>
    </row>
    <row r="56" spans="1:17" ht="12.75">
      <c r="A56" s="39">
        <v>422</v>
      </c>
      <c r="B56" s="40" t="s">
        <v>75</v>
      </c>
      <c r="C56" s="41">
        <f>SUM(C57:C59)</f>
        <v>4134500</v>
      </c>
      <c r="D56" s="41">
        <f aca="true" t="shared" si="17" ref="D56:O56">SUM(D57:D59)</f>
        <v>0</v>
      </c>
      <c r="E56" s="41">
        <f t="shared" si="17"/>
        <v>0</v>
      </c>
      <c r="F56" s="41">
        <f t="shared" si="17"/>
        <v>0</v>
      </c>
      <c r="G56" s="41">
        <f t="shared" si="17"/>
        <v>0</v>
      </c>
      <c r="H56" s="41">
        <f t="shared" si="17"/>
        <v>0</v>
      </c>
      <c r="I56" s="41">
        <f t="shared" si="17"/>
        <v>0</v>
      </c>
      <c r="J56" s="41">
        <f t="shared" si="17"/>
        <v>800000</v>
      </c>
      <c r="K56" s="41">
        <f t="shared" si="17"/>
        <v>0</v>
      </c>
      <c r="L56" s="41">
        <f t="shared" si="17"/>
        <v>0</v>
      </c>
      <c r="M56" s="41">
        <f t="shared" si="17"/>
        <v>0</v>
      </c>
      <c r="N56" s="41">
        <f t="shared" si="17"/>
        <v>0</v>
      </c>
      <c r="O56" s="41">
        <f t="shared" si="17"/>
        <v>3334500</v>
      </c>
      <c r="P56" s="41">
        <v>4187000</v>
      </c>
      <c r="Q56" s="61">
        <v>4245000</v>
      </c>
    </row>
    <row r="57" spans="1:17" ht="12.75">
      <c r="A57" s="36">
        <v>4221</v>
      </c>
      <c r="B57" s="18" t="s">
        <v>101</v>
      </c>
      <c r="C57" s="37">
        <v>409500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409500</v>
      </c>
      <c r="P57" s="37"/>
      <c r="Q57" s="60"/>
    </row>
    <row r="58" spans="1:17" ht="12.75">
      <c r="A58" s="36">
        <v>4224</v>
      </c>
      <c r="B58" s="18" t="s">
        <v>76</v>
      </c>
      <c r="C58" s="37">
        <v>3487500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800000</v>
      </c>
      <c r="K58" s="37">
        <v>0</v>
      </c>
      <c r="L58" s="37">
        <v>0</v>
      </c>
      <c r="M58" s="37">
        <v>0</v>
      </c>
      <c r="N58" s="37">
        <v>0</v>
      </c>
      <c r="O58" s="37">
        <v>2687500</v>
      </c>
      <c r="P58" s="37"/>
      <c r="Q58" s="60"/>
    </row>
    <row r="59" spans="1:17" ht="12.75">
      <c r="A59" s="36">
        <v>4225</v>
      </c>
      <c r="B59" s="18" t="s">
        <v>102</v>
      </c>
      <c r="C59" s="37">
        <v>237500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237500</v>
      </c>
      <c r="P59" s="37"/>
      <c r="Q59" s="60"/>
    </row>
    <row r="60" spans="1:17" ht="12.75">
      <c r="A60" s="8">
        <v>5</v>
      </c>
      <c r="B60" s="30" t="s">
        <v>84</v>
      </c>
      <c r="C60" s="10">
        <f>C61</f>
        <v>1000000</v>
      </c>
      <c r="D60" s="10">
        <f aca="true" t="shared" si="18" ref="D60:Q62">D61</f>
        <v>0</v>
      </c>
      <c r="E60" s="10">
        <f t="shared" si="18"/>
        <v>0</v>
      </c>
      <c r="F60" s="10">
        <f t="shared" si="18"/>
        <v>0</v>
      </c>
      <c r="G60" s="10">
        <f t="shared" si="18"/>
        <v>0</v>
      </c>
      <c r="H60" s="10">
        <f t="shared" si="18"/>
        <v>0</v>
      </c>
      <c r="I60" s="10">
        <f t="shared" si="18"/>
        <v>0</v>
      </c>
      <c r="J60" s="10">
        <f t="shared" si="18"/>
        <v>0</v>
      </c>
      <c r="K60" s="10">
        <f t="shared" si="18"/>
        <v>0</v>
      </c>
      <c r="L60" s="10">
        <f t="shared" si="18"/>
        <v>0</v>
      </c>
      <c r="M60" s="10">
        <f t="shared" si="18"/>
        <v>0</v>
      </c>
      <c r="N60" s="10">
        <f t="shared" si="18"/>
        <v>1000000</v>
      </c>
      <c r="O60" s="10">
        <f t="shared" si="18"/>
        <v>0</v>
      </c>
      <c r="P60" s="10">
        <f t="shared" si="18"/>
        <v>1000000</v>
      </c>
      <c r="Q60" s="47">
        <f t="shared" si="18"/>
        <v>1000000</v>
      </c>
    </row>
    <row r="61" spans="1:17" ht="12.75">
      <c r="A61" s="11">
        <v>51</v>
      </c>
      <c r="B61" s="12" t="s">
        <v>83</v>
      </c>
      <c r="C61" s="13">
        <f>C62</f>
        <v>1000000</v>
      </c>
      <c r="D61" s="13">
        <f t="shared" si="18"/>
        <v>0</v>
      </c>
      <c r="E61" s="13">
        <f t="shared" si="18"/>
        <v>0</v>
      </c>
      <c r="F61" s="13">
        <f t="shared" si="18"/>
        <v>0</v>
      </c>
      <c r="G61" s="13">
        <f t="shared" si="18"/>
        <v>0</v>
      </c>
      <c r="H61" s="13">
        <f t="shared" si="18"/>
        <v>0</v>
      </c>
      <c r="I61" s="13">
        <f t="shared" si="18"/>
        <v>0</v>
      </c>
      <c r="J61" s="13">
        <f t="shared" si="18"/>
        <v>0</v>
      </c>
      <c r="K61" s="13">
        <f t="shared" si="18"/>
        <v>0</v>
      </c>
      <c r="L61" s="13">
        <f t="shared" si="18"/>
        <v>0</v>
      </c>
      <c r="M61" s="13">
        <f t="shared" si="18"/>
        <v>0</v>
      </c>
      <c r="N61" s="13">
        <f t="shared" si="18"/>
        <v>1000000</v>
      </c>
      <c r="O61" s="13">
        <f t="shared" si="18"/>
        <v>0</v>
      </c>
      <c r="P61" s="13">
        <f t="shared" si="18"/>
        <v>1000000</v>
      </c>
      <c r="Q61" s="48">
        <f t="shared" si="18"/>
        <v>1000000</v>
      </c>
    </row>
    <row r="62" spans="1:17" ht="12.75">
      <c r="A62" s="14" t="s">
        <v>81</v>
      </c>
      <c r="B62" s="15" t="s">
        <v>82</v>
      </c>
      <c r="C62" s="16">
        <f>C63</f>
        <v>1000000</v>
      </c>
      <c r="D62" s="16">
        <f t="shared" si="18"/>
        <v>0</v>
      </c>
      <c r="E62" s="16">
        <f t="shared" si="18"/>
        <v>0</v>
      </c>
      <c r="F62" s="16">
        <f t="shared" si="18"/>
        <v>0</v>
      </c>
      <c r="G62" s="16">
        <f t="shared" si="18"/>
        <v>0</v>
      </c>
      <c r="H62" s="16">
        <f t="shared" si="18"/>
        <v>0</v>
      </c>
      <c r="I62" s="16">
        <f t="shared" si="18"/>
        <v>0</v>
      </c>
      <c r="J62" s="16">
        <f t="shared" si="18"/>
        <v>0</v>
      </c>
      <c r="K62" s="16">
        <f t="shared" si="18"/>
        <v>0</v>
      </c>
      <c r="L62" s="16">
        <f t="shared" si="18"/>
        <v>0</v>
      </c>
      <c r="M62" s="16">
        <f t="shared" si="18"/>
        <v>0</v>
      </c>
      <c r="N62" s="16">
        <f t="shared" si="18"/>
        <v>1000000</v>
      </c>
      <c r="O62" s="16">
        <f t="shared" si="18"/>
        <v>0</v>
      </c>
      <c r="P62" s="16">
        <f t="shared" si="18"/>
        <v>1000000</v>
      </c>
      <c r="Q62" s="49">
        <f t="shared" si="18"/>
        <v>1000000</v>
      </c>
    </row>
    <row r="63" spans="1:17" ht="13.5" thickBot="1">
      <c r="A63" s="62" t="s">
        <v>79</v>
      </c>
      <c r="B63" s="63" t="s">
        <v>80</v>
      </c>
      <c r="C63" s="64">
        <v>1000000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4">
        <v>1000000</v>
      </c>
      <c r="O63" s="64">
        <v>0</v>
      </c>
      <c r="P63" s="64">
        <v>1000000</v>
      </c>
      <c r="Q63" s="66">
        <v>1000000</v>
      </c>
    </row>
  </sheetData>
  <sheetProtection/>
  <mergeCells count="1">
    <mergeCell ref="A2:Q2"/>
  </mergeCells>
  <printOptions horizontalCentered="1"/>
  <pageMargins left="0.1968503937007874" right="0.1968503937007874" top="0.6299212598425197" bottom="0.4330708661417323" header="0.31496062992125984" footer="0.31496062992125984"/>
  <pageSetup fitToHeight="0" fitToWidth="1" horizontalDpi="600" verticalDpi="600" orientation="landscape" paperSize="9" scale="52" r:id="rId1"/>
  <headerFooter alignWithMargins="0">
    <oddHeader>&amp;LUpravno vijeće
20.12.2017.
&amp;C&amp;A&amp;R4. sjednica
Točka 4. dnevnog reda</oddHeader>
    <oddFooter>&amp;LNastavni zavod za javno zdravstvo "Dr. Andrija Štampar"&amp;R&amp;P/&amp;N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Damir Skansi</cp:lastModifiedBy>
  <cp:lastPrinted>2017-12-19T12:23:08Z</cp:lastPrinted>
  <dcterms:created xsi:type="dcterms:W3CDTF">2013-09-11T11:00:21Z</dcterms:created>
  <dcterms:modified xsi:type="dcterms:W3CDTF">2017-12-19T12:23:17Z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