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2/PLAN 2022 - NZZJZDAŠ 2. REBALANS 2022-10/"/>
    </mc:Choice>
  </mc:AlternateContent>
  <xr:revisionPtr revIDLastSave="12" documentId="8_{F65EBA61-A067-4A8C-B41A-FFB23A1709F8}" xr6:coauthVersionLast="47" xr6:coauthVersionMax="47" xr10:uidLastSave="{60BA3BA3-2071-41C1-B514-3E4008BB2D23}"/>
  <bookViews>
    <workbookView xWindow="-120" yWindow="-120" windowWidth="29040" windowHeight="15840" xr2:uid="{00000000-000D-0000-FFFF-FFFF00000000}"/>
  </bookViews>
  <sheets>
    <sheet name="PLAN 2022 - 2. Rebalans" sheetId="2" r:id="rId1"/>
    <sheet name="Nerealizirano 2021" sheetId="3" r:id="rId2"/>
  </sheets>
  <definedNames>
    <definedName name="_xlnm._FilterDatabase" localSheetId="0" hidden="1">'PLAN 2022 - 2. Rebalans'!$A$4:$Q$30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3" l="1"/>
  <c r="L19" i="3"/>
  <c r="J19" i="3"/>
  <c r="K30" i="2"/>
  <c r="J30" i="2"/>
  <c r="M29" i="2"/>
  <c r="N29" i="2" s="1"/>
  <c r="M28" i="2"/>
  <c r="N28" i="2" s="1"/>
  <c r="O28" i="2" s="1"/>
  <c r="M27" i="2"/>
  <c r="N27" i="2" s="1"/>
  <c r="M26" i="2"/>
  <c r="N26" i="2" s="1"/>
  <c r="M25" i="2"/>
  <c r="N25" i="2" s="1"/>
  <c r="M24" i="2"/>
  <c r="M23" i="2"/>
  <c r="M22" i="2"/>
  <c r="M21" i="2"/>
  <c r="N21" i="2" s="1"/>
  <c r="M20" i="2"/>
  <c r="M19" i="2"/>
  <c r="N19" i="2" s="1"/>
  <c r="M18" i="2"/>
  <c r="N18" i="2" s="1"/>
  <c r="M16" i="2"/>
  <c r="M15" i="2"/>
  <c r="M13" i="2"/>
  <c r="M12" i="2"/>
  <c r="M11" i="2"/>
  <c r="M9" i="2"/>
  <c r="M8" i="2"/>
  <c r="M7" i="2"/>
  <c r="M6" i="2"/>
  <c r="K17" i="2"/>
  <c r="L17" i="2"/>
  <c r="J17" i="2"/>
  <c r="K14" i="2"/>
  <c r="L14" i="2"/>
  <c r="M14" i="2"/>
  <c r="J14" i="2"/>
  <c r="K5" i="2"/>
  <c r="L5" i="2"/>
  <c r="J5" i="2"/>
  <c r="J6" i="2"/>
  <c r="N24" i="2"/>
  <c r="N20" i="2"/>
  <c r="M10" i="2"/>
  <c r="N22" i="2"/>
  <c r="N23" i="2"/>
  <c r="K6" i="2"/>
  <c r="L6" i="2"/>
  <c r="L30" i="2" l="1"/>
  <c r="N17" i="2"/>
  <c r="M5" i="2"/>
  <c r="M17" i="2"/>
  <c r="O29" i="2"/>
  <c r="O27" i="2"/>
  <c r="O26" i="2"/>
  <c r="M30" i="2" l="1"/>
  <c r="O25" i="2"/>
  <c r="O24" i="2"/>
  <c r="O23" i="2"/>
  <c r="O22" i="2"/>
  <c r="O21" i="2"/>
  <c r="O19" i="2"/>
  <c r="N16" i="2"/>
  <c r="O16" i="2" s="1"/>
  <c r="O13" i="2"/>
  <c r="O12" i="2"/>
  <c r="O11" i="2"/>
  <c r="O10" i="2"/>
  <c r="O9" i="2"/>
  <c r="N8" i="2"/>
  <c r="N15" i="2" l="1"/>
  <c r="N14" i="2" s="1"/>
  <c r="N9" i="2"/>
  <c r="N11" i="2"/>
  <c r="O18" i="2"/>
  <c r="O17" i="2" s="1"/>
  <c r="O15" i="2"/>
  <c r="O14" i="2" s="1"/>
  <c r="N10" i="2"/>
  <c r="O20" i="2"/>
  <c r="O7" i="2"/>
  <c r="N12" i="2"/>
  <c r="N13" i="2"/>
  <c r="O8" i="2"/>
  <c r="N7" i="2"/>
  <c r="N12" i="3"/>
  <c r="L12" i="3"/>
  <c r="K12" i="3"/>
  <c r="J12" i="3"/>
  <c r="N6" i="2" l="1"/>
  <c r="N5" i="2" s="1"/>
  <c r="N30" i="2" s="1"/>
  <c r="O6" i="2"/>
  <c r="O5" i="2" s="1"/>
  <c r="O30" i="2" s="1"/>
  <c r="L9" i="3"/>
  <c r="L8" i="3" s="1"/>
  <c r="K8" i="3"/>
  <c r="J8" i="3"/>
  <c r="L17" i="3" l="1"/>
  <c r="L18" i="3"/>
  <c r="L16" i="3"/>
  <c r="L11" i="3"/>
  <c r="L10" i="3" s="1"/>
  <c r="L7" i="3"/>
  <c r="L6" i="3"/>
  <c r="J15" i="3"/>
  <c r="J14" i="3" s="1"/>
  <c r="J10" i="3"/>
  <c r="J5" i="3"/>
  <c r="K18" i="3"/>
  <c r="K17" i="3"/>
  <c r="K16" i="3"/>
  <c r="K11" i="3"/>
  <c r="K10" i="3" s="1"/>
  <c r="K7" i="3"/>
  <c r="L15" i="3" l="1"/>
  <c r="L14" i="3" s="1"/>
  <c r="K15" i="3"/>
  <c r="K14" i="3" s="1"/>
  <c r="L5" i="3"/>
  <c r="K6" i="3"/>
  <c r="K5" i="3" s="1"/>
</calcChain>
</file>

<file path=xl/sharedStrings.xml><?xml version="1.0" encoding="utf-8"?>
<sst xmlns="http://schemas.openxmlformats.org/spreadsheetml/2006/main" count="234" uniqueCount="116">
  <si>
    <t>UKUPNO</t>
  </si>
  <si>
    <t>CPV OZNAKA</t>
  </si>
  <si>
    <t>VRSTA POSTUPKA NABAVE</t>
  </si>
  <si>
    <t>PLANIRA LI SE PREDMET NABAVE PODIJELITI NA GRUPE</t>
  </si>
  <si>
    <t>UGOVOR O JAVNOJ NABAVI / OKVIRNI SPORAZUM</t>
  </si>
  <si>
    <t>PLANIRANI POČETAK POSTUPKA</t>
  </si>
  <si>
    <t>PLAN. TRAJANJE UG. JN / OS</t>
  </si>
  <si>
    <t>PREDMET NABAVE</t>
  </si>
  <si>
    <t>NAPOMENA</t>
  </si>
  <si>
    <t>NE</t>
  </si>
  <si>
    <t>ZAVOD</t>
  </si>
  <si>
    <t>PROVODI URED ZA JAVNU NABAVU GRADA ZAGREBA</t>
  </si>
  <si>
    <t>PLANIRANA  VRIJEDNOST PREDMETA NABAVE (PDV UKLJUČEN)</t>
  </si>
  <si>
    <t>RAČUNALA I RAČUNALNA OPREMA</t>
  </si>
  <si>
    <t>DA</t>
  </si>
  <si>
    <t>OTVORENI POSTUPAK</t>
  </si>
  <si>
    <t>30213000-5</t>
  </si>
  <si>
    <t>UGOVOR</t>
  </si>
  <si>
    <t xml:space="preserve">60 DANA </t>
  </si>
  <si>
    <t xml:space="preserve">PRIJEVOZNA SREDSTVA </t>
  </si>
  <si>
    <t>34100000-8</t>
  </si>
  <si>
    <t>JEDNOSTAVNA NABAVA</t>
  </si>
  <si>
    <t>MIKROBIOLOGIJA</t>
  </si>
  <si>
    <t>LABORATORIJSKA OPREMA</t>
  </si>
  <si>
    <t xml:space="preserve">MEDICINSKA OPREMA </t>
  </si>
  <si>
    <t>38000000-5</t>
  </si>
  <si>
    <t xml:space="preserve">EKOLOGIJA </t>
  </si>
  <si>
    <t xml:space="preserve">SITNA LABORATORIJSKA OPREMA </t>
  </si>
  <si>
    <t>LABORATORIJSKI HLADNJACI I LEDENICE</t>
  </si>
  <si>
    <t>38434540-3</t>
  </si>
  <si>
    <t>60 DANA</t>
  </si>
  <si>
    <t>NAVOD FINANCIRA LI SE UGOVOR IZ FONDOVA EU</t>
  </si>
  <si>
    <t>33191100-6</t>
  </si>
  <si>
    <t>NABAVA RAČUNALA I PISAČA, GRUPE:</t>
  </si>
  <si>
    <t>EVIDENCIJSKI BROJ NABAVE</t>
  </si>
  <si>
    <t xml:space="preserve">IZNOS TROŠKA U FINANCIJSKOM PLANU </t>
  </si>
  <si>
    <t>PROCIJENJENA VRIJEDNOST ZA 2022. GODINU</t>
  </si>
  <si>
    <t>AUTOKLAV ZA  STERILIZACIJU INFEKTIVNOG OTPADA, TEKUĆINA I LABORATORIJSKOG STAKLA- PROLAZNI (DVOJA VRATA)</t>
  </si>
  <si>
    <t>TERMOSTAT</t>
  </si>
  <si>
    <t>BSL KABINET KLASA II</t>
  </si>
  <si>
    <t>PRINTERI</t>
  </si>
  <si>
    <t>RAČUNALO SA MONITOROM  ZA POTREBE WEB DESIGNA</t>
  </si>
  <si>
    <t>MONITORI</t>
  </si>
  <si>
    <t>PROŠIRENJE MREŽE SA OPTIČKIM PREKLOPNIKOM ( SERVER SOBA )</t>
  </si>
  <si>
    <t>DODATNA ULAGANJA NA GRAĐEVINSKIM OBJEKTIMA</t>
  </si>
  <si>
    <t>NABAVA MEDICINSKOG INVENTARA</t>
  </si>
  <si>
    <t>EKOLOGIJA</t>
  </si>
  <si>
    <t>ANALIZATOR ZA MJERENJE KONCENTRACIJE PM 2,5/PM10 FRAKCIJA LEBDEĆIH ČESTICA U ZRAKU</t>
  </si>
  <si>
    <t xml:space="preserve">DESKTOP I PRIJENOSNA  RAČUNALA </t>
  </si>
  <si>
    <t>30236000-2</t>
  </si>
  <si>
    <t>30230000-0</t>
  </si>
  <si>
    <t>33100000-1</t>
  </si>
  <si>
    <t>38432000-2</t>
  </si>
  <si>
    <t>TRAVANJ 2022.</t>
  </si>
  <si>
    <t>UREĐAJI  ZA EVIDENCIJU RADNOG VREMENA</t>
  </si>
  <si>
    <t>30237000-9</t>
  </si>
  <si>
    <t>SVIBANJ 2022.</t>
  </si>
  <si>
    <t>LIPANJ 2022</t>
  </si>
  <si>
    <t>OŽUJAK 2022.</t>
  </si>
  <si>
    <t>VELJAČA 2022.</t>
  </si>
  <si>
    <t>NOVA PROCIJENJENA VRIJEDNOST ZA 2021. GODINU</t>
  </si>
  <si>
    <t>LICENCE</t>
  </si>
  <si>
    <t>EVV-03-2021</t>
  </si>
  <si>
    <t>OKVIRNI SPORAZUM</t>
  </si>
  <si>
    <t>3 GODINE</t>
  </si>
  <si>
    <t>GODIŠNJA LICENCA ZA MICROSOFT POSLUŽITELJE I KLIJENTSKA RAČUNALA</t>
  </si>
  <si>
    <t>LABORATORIJSKI NAMJEŠTAJ (SLUŽBA ZA ZAŠTITU OKOLIŠA I ZDRAVSTVENU EKOLOGIJU)</t>
  </si>
  <si>
    <t>EMV-19-2021</t>
  </si>
  <si>
    <t>MOTORNA VOZILA (7 KOMADA)</t>
  </si>
  <si>
    <t>DODATNA ULAGANJA U OSTALU NEFINANCIJSKU IMOVINU</t>
  </si>
  <si>
    <t>EVV-08-2021</t>
  </si>
  <si>
    <t>72200000-7</t>
  </si>
  <si>
    <t>RUJAN 2021</t>
  </si>
  <si>
    <t>NABAVA USLUGA ZA PROJEKT "SUSTAV ZA DETEKCIJU I PRAĆENJE KRETANJA ZAGAĐENJA ZRAKA U URBANIM PODRUČJIMA", GRUPE:</t>
  </si>
  <si>
    <t>NABAVA USLUGA RAZVOJA APLIKACIJE</t>
  </si>
  <si>
    <t>NABAVA USLUGA RAZVOJA SUČELJA</t>
  </si>
  <si>
    <t>NABAVA USLUGA TEHNIČKOG KONZULTANTA ZA RAZVOJ MATEMATIČKIH MODELA</t>
  </si>
  <si>
    <t>EVV-05-2021</t>
  </si>
  <si>
    <t>LIPANJ 2021.</t>
  </si>
  <si>
    <t>OPREMA ZA SLUŽBU ZA KLINIČKU MIKROBIOLOGIJU</t>
  </si>
  <si>
    <t>NAKNADNI RADOVI NA REKONSTRUKCIJI "CENTRA ZA SIGURNOST I KVALITETU HRANE"</t>
  </si>
  <si>
    <t>Plan nabave dugotrajne nefinancijske imovine za 2022- godinu - nerealizirano u 2021. godini</t>
  </si>
  <si>
    <t>OZNAKA POZICIJE FINANCIJSKOG PLANA</t>
  </si>
  <si>
    <t xml:space="preserve">INFORMATIČKI POTROŠNI HARDWARE </t>
  </si>
  <si>
    <t>NOVA PROCIJENJENA VRIJEDNOST ZA 2022. GODINU</t>
  </si>
  <si>
    <t>OPREMA ZA MEMBRANSKU FILTRACIJU</t>
  </si>
  <si>
    <t>PRINTABILNI CD/DVD SNIMAČ SA PRIPADAJUĆOM KONZOLOM</t>
  </si>
  <si>
    <t xml:space="preserve">33111650-2 </t>
  </si>
  <si>
    <t>EMV-06-2022</t>
  </si>
  <si>
    <t>BN-07-2022</t>
  </si>
  <si>
    <t>BN-01-2022</t>
  </si>
  <si>
    <t>EMV-01-2022-P</t>
  </si>
  <si>
    <t>BN-15-2022</t>
  </si>
  <si>
    <t>EMV-08-2022</t>
  </si>
  <si>
    <t>42959000-3</t>
  </si>
  <si>
    <t xml:space="preserve">UREĐAJI ZA PRANJE LABORATORIJSKOG SUĐA </t>
  </si>
  <si>
    <t>BN-08-2022</t>
  </si>
  <si>
    <t>PROVODI GRAD ZAGREB KAO SREDIŠNJE TIJELO ZA NABAVU</t>
  </si>
  <si>
    <t>POVEĆANJE/ SMANJENJE
1. REBALANS 
UV 13; 03.05.2022</t>
  </si>
  <si>
    <t>STERILIZATOR S VENTILATOROM (3 KOM)</t>
  </si>
  <si>
    <t xml:space="preserve">33191000-5 </t>
  </si>
  <si>
    <t>BN-24-2022</t>
  </si>
  <si>
    <t xml:space="preserve">38434000-6 </t>
  </si>
  <si>
    <t>BN-28-2022</t>
  </si>
  <si>
    <t>UREĐAJI ZA ANALIZU OKOLIŠNIH UZORAKA</t>
  </si>
  <si>
    <t>BN-31-2022</t>
  </si>
  <si>
    <t xml:space="preserve">38950000-9 </t>
  </si>
  <si>
    <t>REAL-TIME PCR UREĐAJ S FLUOROMETROM</t>
  </si>
  <si>
    <t>BN-19-2022</t>
  </si>
  <si>
    <t>EPIDEMIOLOGIJA</t>
  </si>
  <si>
    <t>Plan nabave dugotrajne nefinancijske imovine za 2022. godinu - II. Rebalans</t>
  </si>
  <si>
    <t xml:space="preserve">POVEĆANJE/ SMANJENJE,
2. REBALANS      UV 20; 26.10.2022.
</t>
  </si>
  <si>
    <t>BN-38-2022</t>
  </si>
  <si>
    <t>39711124-4</t>
  </si>
  <si>
    <t>LABORATORIJSKI ZAMRZIVAČ</t>
  </si>
  <si>
    <t>EPIDEMIOLOGIJA
ŠSM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</si>
</sst>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b/>
      <sz val="9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sz val="10"/>
      <name val="Microsoft Sans Serif"/>
      <family val="2"/>
      <charset val="238"/>
    </font>
    <font>
      <b/>
      <sz val="11"/>
      <name val="Calibri Light"/>
      <family val="2"/>
      <charset val="238"/>
      <scheme val="major"/>
    </font>
    <font>
      <b/>
      <sz val="9"/>
      <color rgb="FFFF0000"/>
      <name val="Calibri Light"/>
      <family val="2"/>
      <charset val="238"/>
      <scheme val="major"/>
    </font>
    <font>
      <b/>
      <sz val="9"/>
      <color rgb="FF462006"/>
      <name val="Calibri Light"/>
      <family val="2"/>
      <charset val="238"/>
      <scheme val="major"/>
    </font>
    <font>
      <b/>
      <sz val="9"/>
      <color rgb="FF462006"/>
      <name val="Calibri Light"/>
      <family val="2"/>
      <charset val="238"/>
    </font>
    <font>
      <sz val="9"/>
      <color rgb="FF462006"/>
      <name val="Calibri Light"/>
      <family val="2"/>
      <charset val="238"/>
      <scheme val="major"/>
    </font>
    <font>
      <sz val="9"/>
      <color rgb="FF462006"/>
      <name val="Calibri Light"/>
      <family val="2"/>
      <charset val="238"/>
    </font>
    <font>
      <b/>
      <sz val="11"/>
      <color rgb="FF462006"/>
      <name val="Calibri Light"/>
      <family val="2"/>
      <charset val="238"/>
      <scheme val="major"/>
    </font>
    <font>
      <b/>
      <sz val="10"/>
      <color rgb="FF462006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87">
    <xf numFmtId="0" fontId="0" fillId="0" borderId="0" xfId="0"/>
    <xf numFmtId="0" fontId="2" fillId="5" borderId="2" xfId="0" applyFont="1" applyFill="1" applyBorder="1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/>
    <xf numFmtId="3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4" fontId="2" fillId="0" borderId="0" xfId="0" applyNumberFormat="1" applyFont="1" applyAlignment="1">
      <alignment horizontal="right"/>
    </xf>
    <xf numFmtId="4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3" fontId="7" fillId="4" borderId="1" xfId="0" applyNumberFormat="1" applyFont="1" applyFill="1" applyBorder="1" applyAlignment="1">
      <alignment horizontal="right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3" fontId="7" fillId="3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3" fontId="6" fillId="3" borderId="1" xfId="0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3" fontId="8" fillId="0" borderId="0" xfId="0" applyNumberFormat="1" applyFont="1" applyAlignment="1">
      <alignment horizontal="center"/>
    </xf>
    <xf numFmtId="4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center"/>
    </xf>
    <xf numFmtId="3" fontId="6" fillId="4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center"/>
    </xf>
    <xf numFmtId="4" fontId="8" fillId="0" borderId="0" xfId="0" applyNumberFormat="1" applyFont="1" applyFill="1" applyAlignment="1">
      <alignment horizontal="center"/>
    </xf>
    <xf numFmtId="49" fontId="6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3" fontId="9" fillId="6" borderId="1" xfId="0" applyNumberFormat="1" applyFont="1" applyFill="1" applyBorder="1" applyAlignment="1">
      <alignment vertical="center" wrapText="1"/>
    </xf>
    <xf numFmtId="3" fontId="8" fillId="6" borderId="1" xfId="0" applyNumberFormat="1" applyFont="1" applyFill="1" applyBorder="1" applyAlignment="1">
      <alignment horizontal="right" vertical="center" wrapText="1"/>
    </xf>
    <xf numFmtId="3" fontId="9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3" fontId="8" fillId="0" borderId="0" xfId="0" applyNumberFormat="1" applyFont="1"/>
    <xf numFmtId="0" fontId="4" fillId="7" borderId="2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</cellXfs>
  <cellStyles count="2">
    <cellStyle name="Normal 2" xfId="1" xr:uid="{00000000-0005-0000-0000-000000000000}"/>
    <cellStyle name="Normalno" xfId="0" builtinId="0"/>
  </cellStyles>
  <dxfs count="0"/>
  <tableStyles count="0" defaultTableStyle="TableStyleMedium2" defaultPivotStyle="PivotStyleLight16"/>
  <colors>
    <mruColors>
      <color rgb="FF462006"/>
      <color rgb="FF4D23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2:S39"/>
  <sheetViews>
    <sheetView tabSelected="1" zoomScale="90" zoomScaleNormal="90" workbookViewId="0">
      <pane ySplit="4" topLeftCell="A16" activePane="bottomLeft" state="frozen"/>
      <selection activeCell="I9" sqref="I9"/>
      <selection pane="bottomLeft" activeCell="L19" sqref="L19"/>
    </sheetView>
  </sheetViews>
  <sheetFormatPr defaultColWidth="9.140625" defaultRowHeight="12" x14ac:dyDescent="0.2"/>
  <cols>
    <col min="1" max="1" width="17.85546875" style="2" customWidth="1"/>
    <col min="2" max="3" width="13.28515625" style="4" customWidth="1"/>
    <col min="4" max="7" width="13.28515625" style="2" customWidth="1"/>
    <col min="8" max="8" width="15.7109375" style="2" customWidth="1"/>
    <col min="9" max="9" width="39.7109375" style="2" customWidth="1"/>
    <col min="10" max="10" width="15.140625" style="3" customWidth="1"/>
    <col min="11" max="13" width="15.140625" style="19" customWidth="1"/>
    <col min="14" max="14" width="14.42578125" style="3" customWidth="1"/>
    <col min="15" max="15" width="14.5703125" style="5" customWidth="1"/>
    <col min="16" max="16" width="14.5703125" style="6" customWidth="1"/>
    <col min="17" max="17" width="29" style="11" customWidth="1"/>
    <col min="18" max="18" width="39.5703125" style="2" customWidth="1"/>
    <col min="19" max="19" width="10.85546875" style="3" bestFit="1" customWidth="1"/>
    <col min="20" max="16384" width="9.140625" style="2"/>
  </cols>
  <sheetData>
    <row r="2" spans="1:19" ht="24.95" customHeight="1" thickBot="1" x14ac:dyDescent="0.25">
      <c r="A2" s="1"/>
      <c r="B2" s="85" t="s">
        <v>110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9" ht="15" customHeight="1" thickTop="1" x14ac:dyDescent="0.2"/>
    <row r="4" spans="1:19" s="4" customFormat="1" ht="72" x14ac:dyDescent="0.2">
      <c r="A4" s="24" t="s">
        <v>34</v>
      </c>
      <c r="B4" s="24" t="s">
        <v>1</v>
      </c>
      <c r="C4" s="24" t="s">
        <v>2</v>
      </c>
      <c r="D4" s="24" t="s">
        <v>3</v>
      </c>
      <c r="E4" s="24" t="s">
        <v>4</v>
      </c>
      <c r="F4" s="24" t="s">
        <v>5</v>
      </c>
      <c r="G4" s="24" t="s">
        <v>6</v>
      </c>
      <c r="H4" s="24" t="s">
        <v>82</v>
      </c>
      <c r="I4" s="24" t="s">
        <v>7</v>
      </c>
      <c r="J4" s="25" t="s">
        <v>36</v>
      </c>
      <c r="K4" s="25" t="s">
        <v>98</v>
      </c>
      <c r="L4" s="25" t="s">
        <v>111</v>
      </c>
      <c r="M4" s="25" t="s">
        <v>84</v>
      </c>
      <c r="N4" s="25" t="s">
        <v>12</v>
      </c>
      <c r="O4" s="26" t="s">
        <v>35</v>
      </c>
      <c r="P4" s="26" t="s">
        <v>31</v>
      </c>
      <c r="Q4" s="24" t="s">
        <v>8</v>
      </c>
      <c r="S4" s="7"/>
    </row>
    <row r="5" spans="1:19" s="4" customFormat="1" ht="25.5" customHeight="1" x14ac:dyDescent="0.2">
      <c r="A5" s="27"/>
      <c r="B5" s="27"/>
      <c r="C5" s="27"/>
      <c r="D5" s="27"/>
      <c r="E5" s="27"/>
      <c r="F5" s="27"/>
      <c r="G5" s="27"/>
      <c r="H5" s="27">
        <v>42211</v>
      </c>
      <c r="I5" s="28" t="s">
        <v>13</v>
      </c>
      <c r="J5" s="29">
        <f>SUM(J6,J11,J12,J13)</f>
        <v>1185000</v>
      </c>
      <c r="K5" s="29">
        <f t="shared" ref="K5:O5" si="0">SUM(K6,K11,K12,K13)</f>
        <v>0</v>
      </c>
      <c r="L5" s="29">
        <f t="shared" si="0"/>
        <v>-10000</v>
      </c>
      <c r="M5" s="29">
        <f t="shared" si="0"/>
        <v>1175000</v>
      </c>
      <c r="N5" s="29">
        <f t="shared" si="0"/>
        <v>1468750</v>
      </c>
      <c r="O5" s="29">
        <f t="shared" si="0"/>
        <v>1424687.4999999998</v>
      </c>
      <c r="P5" s="30"/>
      <c r="Q5" s="31"/>
      <c r="R5" s="6"/>
      <c r="S5" s="7"/>
    </row>
    <row r="6" spans="1:19" s="14" customFormat="1" ht="39.950000000000003" customHeight="1" x14ac:dyDescent="0.2">
      <c r="A6" s="24" t="s">
        <v>88</v>
      </c>
      <c r="B6" s="24" t="s">
        <v>16</v>
      </c>
      <c r="C6" s="24" t="s">
        <v>15</v>
      </c>
      <c r="D6" s="24" t="s">
        <v>14</v>
      </c>
      <c r="E6" s="24" t="s">
        <v>17</v>
      </c>
      <c r="F6" s="24" t="s">
        <v>53</v>
      </c>
      <c r="G6" s="24" t="s">
        <v>18</v>
      </c>
      <c r="H6" s="24"/>
      <c r="I6" s="32" t="s">
        <v>33</v>
      </c>
      <c r="J6" s="33">
        <f>SUM(J7:J10)</f>
        <v>775000</v>
      </c>
      <c r="K6" s="33">
        <f t="shared" ref="K6:O6" si="1">SUM(K7:K10)</f>
        <v>0</v>
      </c>
      <c r="L6" s="33">
        <f t="shared" si="1"/>
        <v>0</v>
      </c>
      <c r="M6" s="33">
        <f>SUM(M7:M10)</f>
        <v>775000</v>
      </c>
      <c r="N6" s="33">
        <f t="shared" si="1"/>
        <v>968750</v>
      </c>
      <c r="O6" s="33">
        <f t="shared" si="1"/>
        <v>939687.49999999988</v>
      </c>
      <c r="P6" s="26" t="s">
        <v>9</v>
      </c>
      <c r="Q6" s="34" t="s">
        <v>97</v>
      </c>
      <c r="R6" s="12"/>
      <c r="S6" s="13"/>
    </row>
    <row r="7" spans="1:19" s="10" customFormat="1" ht="39.950000000000003" customHeight="1" x14ac:dyDescent="0.2">
      <c r="A7" s="35"/>
      <c r="B7" s="35"/>
      <c r="C7" s="35"/>
      <c r="D7" s="35"/>
      <c r="E7" s="36"/>
      <c r="F7" s="36"/>
      <c r="G7" s="36"/>
      <c r="H7" s="36" t="s">
        <v>10</v>
      </c>
      <c r="I7" s="37" t="s">
        <v>48</v>
      </c>
      <c r="J7" s="38">
        <v>660000</v>
      </c>
      <c r="K7" s="38">
        <v>0</v>
      </c>
      <c r="L7" s="38">
        <v>0</v>
      </c>
      <c r="M7" s="38">
        <f t="shared" ref="M7:M13" si="2">SUM(J7:L7)</f>
        <v>660000</v>
      </c>
      <c r="N7" s="38">
        <f t="shared" ref="N7:N16" si="3">M7*1.25</f>
        <v>825000</v>
      </c>
      <c r="O7" s="38">
        <f>M7*1.2125</f>
        <v>800249.99999999988</v>
      </c>
      <c r="P7" s="39"/>
      <c r="Q7" s="40"/>
      <c r="R7" s="8"/>
      <c r="S7" s="9"/>
    </row>
    <row r="8" spans="1:19" s="10" customFormat="1" ht="39.950000000000003" customHeight="1" x14ac:dyDescent="0.2">
      <c r="A8" s="35"/>
      <c r="B8" s="35"/>
      <c r="C8" s="35"/>
      <c r="D8" s="35"/>
      <c r="E8" s="36"/>
      <c r="F8" s="36"/>
      <c r="G8" s="36"/>
      <c r="H8" s="36" t="s">
        <v>10</v>
      </c>
      <c r="I8" s="37" t="s">
        <v>40</v>
      </c>
      <c r="J8" s="38">
        <v>65000</v>
      </c>
      <c r="K8" s="38">
        <v>0</v>
      </c>
      <c r="L8" s="38">
        <v>0</v>
      </c>
      <c r="M8" s="38">
        <f t="shared" si="2"/>
        <v>65000</v>
      </c>
      <c r="N8" s="38">
        <f t="shared" si="3"/>
        <v>81250</v>
      </c>
      <c r="O8" s="38">
        <f t="shared" ref="O8:O13" si="4">M8*1.2125</f>
        <v>78812.5</v>
      </c>
      <c r="P8" s="39"/>
      <c r="Q8" s="41"/>
      <c r="S8" s="9"/>
    </row>
    <row r="9" spans="1:19" s="10" customFormat="1" ht="39.950000000000003" customHeight="1" x14ac:dyDescent="0.2">
      <c r="A9" s="35"/>
      <c r="B9" s="35"/>
      <c r="C9" s="35"/>
      <c r="D9" s="35"/>
      <c r="E9" s="36"/>
      <c r="F9" s="35"/>
      <c r="G9" s="36"/>
      <c r="H9" s="36" t="s">
        <v>10</v>
      </c>
      <c r="I9" s="37" t="s">
        <v>41</v>
      </c>
      <c r="J9" s="38">
        <v>30000</v>
      </c>
      <c r="K9" s="38">
        <v>0</v>
      </c>
      <c r="L9" s="38">
        <v>0</v>
      </c>
      <c r="M9" s="38">
        <f t="shared" si="2"/>
        <v>30000</v>
      </c>
      <c r="N9" s="38">
        <f t="shared" si="3"/>
        <v>37500</v>
      </c>
      <c r="O9" s="38">
        <f t="shared" si="4"/>
        <v>36375</v>
      </c>
      <c r="P9" s="39"/>
      <c r="Q9" s="40"/>
      <c r="S9" s="9"/>
    </row>
    <row r="10" spans="1:19" s="10" customFormat="1" ht="39.950000000000003" customHeight="1" x14ac:dyDescent="0.2">
      <c r="A10" s="35"/>
      <c r="B10" s="35"/>
      <c r="C10" s="35"/>
      <c r="D10" s="35"/>
      <c r="E10" s="36"/>
      <c r="F10" s="35"/>
      <c r="G10" s="36"/>
      <c r="H10" s="36" t="s">
        <v>10</v>
      </c>
      <c r="I10" s="37" t="s">
        <v>42</v>
      </c>
      <c r="J10" s="38">
        <v>20000</v>
      </c>
      <c r="K10" s="38">
        <v>0</v>
      </c>
      <c r="L10" s="38">
        <v>0</v>
      </c>
      <c r="M10" s="38">
        <f t="shared" si="2"/>
        <v>20000</v>
      </c>
      <c r="N10" s="38">
        <f t="shared" si="3"/>
        <v>25000</v>
      </c>
      <c r="O10" s="38">
        <f t="shared" si="4"/>
        <v>24250</v>
      </c>
      <c r="P10" s="39"/>
      <c r="Q10" s="40"/>
      <c r="S10" s="9"/>
    </row>
    <row r="11" spans="1:19" s="14" customFormat="1" ht="39.950000000000003" customHeight="1" x14ac:dyDescent="0.2">
      <c r="A11" s="42" t="s">
        <v>108</v>
      </c>
      <c r="B11" s="24" t="s">
        <v>55</v>
      </c>
      <c r="C11" s="24" t="s">
        <v>21</v>
      </c>
      <c r="D11" s="42"/>
      <c r="E11" s="24"/>
      <c r="F11" s="24"/>
      <c r="G11" s="24"/>
      <c r="H11" s="24" t="s">
        <v>10</v>
      </c>
      <c r="I11" s="32" t="s">
        <v>83</v>
      </c>
      <c r="J11" s="33">
        <v>60000</v>
      </c>
      <c r="K11" s="33">
        <v>0</v>
      </c>
      <c r="L11" s="33">
        <v>-10000</v>
      </c>
      <c r="M11" s="33">
        <f t="shared" si="2"/>
        <v>50000</v>
      </c>
      <c r="N11" s="33">
        <f t="shared" si="3"/>
        <v>62500</v>
      </c>
      <c r="O11" s="33">
        <f t="shared" si="4"/>
        <v>60624.999999999993</v>
      </c>
      <c r="P11" s="26" t="s">
        <v>9</v>
      </c>
      <c r="Q11" s="34"/>
      <c r="S11" s="13"/>
    </row>
    <row r="12" spans="1:19" s="14" customFormat="1" ht="39.950000000000003" customHeight="1" x14ac:dyDescent="0.2">
      <c r="A12" s="42" t="s">
        <v>96</v>
      </c>
      <c r="B12" s="42" t="s">
        <v>49</v>
      </c>
      <c r="C12" s="24" t="s">
        <v>21</v>
      </c>
      <c r="D12" s="42"/>
      <c r="E12" s="24"/>
      <c r="F12" s="24"/>
      <c r="G12" s="24"/>
      <c r="H12" s="24" t="s">
        <v>10</v>
      </c>
      <c r="I12" s="43" t="s">
        <v>54</v>
      </c>
      <c r="J12" s="33">
        <v>50000</v>
      </c>
      <c r="K12" s="33">
        <v>0</v>
      </c>
      <c r="L12" s="33">
        <v>0</v>
      </c>
      <c r="M12" s="33">
        <f t="shared" si="2"/>
        <v>50000</v>
      </c>
      <c r="N12" s="33">
        <f t="shared" si="3"/>
        <v>62500</v>
      </c>
      <c r="O12" s="33">
        <f t="shared" si="4"/>
        <v>60624.999999999993</v>
      </c>
      <c r="P12" s="26" t="s">
        <v>9</v>
      </c>
      <c r="Q12" s="34"/>
      <c r="S12" s="13"/>
    </row>
    <row r="13" spans="1:19" s="14" customFormat="1" ht="39.950000000000003" customHeight="1" x14ac:dyDescent="0.2">
      <c r="A13" s="42"/>
      <c r="B13" s="42" t="s">
        <v>50</v>
      </c>
      <c r="C13" s="24" t="s">
        <v>15</v>
      </c>
      <c r="D13" s="42" t="s">
        <v>9</v>
      </c>
      <c r="E13" s="24" t="s">
        <v>17</v>
      </c>
      <c r="F13" s="42" t="s">
        <v>56</v>
      </c>
      <c r="G13" s="24" t="s">
        <v>18</v>
      </c>
      <c r="H13" s="24" t="s">
        <v>10</v>
      </c>
      <c r="I13" s="32" t="s">
        <v>43</v>
      </c>
      <c r="J13" s="33">
        <v>300000</v>
      </c>
      <c r="K13" s="33">
        <v>0</v>
      </c>
      <c r="L13" s="33">
        <v>0</v>
      </c>
      <c r="M13" s="33">
        <f t="shared" si="2"/>
        <v>300000</v>
      </c>
      <c r="N13" s="33">
        <f t="shared" si="3"/>
        <v>375000</v>
      </c>
      <c r="O13" s="33">
        <f t="shared" si="4"/>
        <v>363750</v>
      </c>
      <c r="P13" s="26" t="s">
        <v>9</v>
      </c>
      <c r="Q13" s="44"/>
      <c r="R13" s="15"/>
      <c r="S13" s="13"/>
    </row>
    <row r="14" spans="1:19" s="4" customFormat="1" ht="39.950000000000003" customHeight="1" x14ac:dyDescent="0.2">
      <c r="A14" s="27"/>
      <c r="B14" s="45"/>
      <c r="C14" s="27"/>
      <c r="D14" s="27"/>
      <c r="E14" s="27"/>
      <c r="F14" s="27"/>
      <c r="G14" s="27"/>
      <c r="H14" s="27">
        <v>422411</v>
      </c>
      <c r="I14" s="28" t="s">
        <v>24</v>
      </c>
      <c r="J14" s="46">
        <f>J15+J16</f>
        <v>150000</v>
      </c>
      <c r="K14" s="46">
        <f t="shared" ref="K14:O14" si="5">K15+K16</f>
        <v>50000</v>
      </c>
      <c r="L14" s="46">
        <f t="shared" si="5"/>
        <v>0</v>
      </c>
      <c r="M14" s="46">
        <f t="shared" si="5"/>
        <v>200000</v>
      </c>
      <c r="N14" s="46">
        <f t="shared" si="5"/>
        <v>250000</v>
      </c>
      <c r="O14" s="46">
        <f t="shared" si="5"/>
        <v>250000</v>
      </c>
      <c r="P14" s="47"/>
      <c r="Q14" s="48"/>
      <c r="S14" s="7"/>
    </row>
    <row r="15" spans="1:19" s="14" customFormat="1" ht="39.950000000000003" customHeight="1" x14ac:dyDescent="0.2">
      <c r="A15" s="24"/>
      <c r="B15" s="24" t="s">
        <v>51</v>
      </c>
      <c r="C15" s="24" t="s">
        <v>21</v>
      </c>
      <c r="D15" s="24"/>
      <c r="E15" s="24"/>
      <c r="F15" s="24"/>
      <c r="G15" s="24"/>
      <c r="H15" s="24" t="s">
        <v>115</v>
      </c>
      <c r="I15" s="32" t="s">
        <v>45</v>
      </c>
      <c r="J15" s="49">
        <v>150000</v>
      </c>
      <c r="K15" s="33">
        <v>0</v>
      </c>
      <c r="L15" s="33">
        <v>0</v>
      </c>
      <c r="M15" s="33">
        <f t="shared" ref="M15:M16" si="6">SUM(J15:L15)</f>
        <v>150000</v>
      </c>
      <c r="N15" s="33">
        <f t="shared" si="3"/>
        <v>187500</v>
      </c>
      <c r="O15" s="49">
        <f>N15</f>
        <v>187500</v>
      </c>
      <c r="P15" s="26" t="s">
        <v>9</v>
      </c>
      <c r="Q15" s="34" t="s">
        <v>97</v>
      </c>
      <c r="S15" s="13"/>
    </row>
    <row r="16" spans="1:19" s="22" customFormat="1" ht="39.950000000000003" customHeight="1" x14ac:dyDescent="0.2">
      <c r="A16" s="24" t="s">
        <v>89</v>
      </c>
      <c r="B16" s="24" t="s">
        <v>87</v>
      </c>
      <c r="C16" s="24" t="s">
        <v>21</v>
      </c>
      <c r="D16" s="24"/>
      <c r="E16" s="24"/>
      <c r="F16" s="24"/>
      <c r="G16" s="24"/>
      <c r="H16" s="24" t="s">
        <v>109</v>
      </c>
      <c r="I16" s="32" t="s">
        <v>86</v>
      </c>
      <c r="J16" s="49">
        <v>0</v>
      </c>
      <c r="K16" s="33">
        <v>50000</v>
      </c>
      <c r="L16" s="33">
        <v>0</v>
      </c>
      <c r="M16" s="33">
        <f t="shared" si="6"/>
        <v>50000</v>
      </c>
      <c r="N16" s="33">
        <f t="shared" si="3"/>
        <v>62500</v>
      </c>
      <c r="O16" s="49">
        <f>N16</f>
        <v>62500</v>
      </c>
      <c r="P16" s="26" t="s">
        <v>9</v>
      </c>
      <c r="Q16" s="34" t="s">
        <v>97</v>
      </c>
      <c r="S16" s="23"/>
    </row>
    <row r="17" spans="1:19" s="4" customFormat="1" ht="39.950000000000003" customHeight="1" x14ac:dyDescent="0.2">
      <c r="A17" s="27"/>
      <c r="B17" s="45"/>
      <c r="C17" s="27"/>
      <c r="D17" s="27"/>
      <c r="E17" s="27"/>
      <c r="F17" s="27"/>
      <c r="G17" s="27"/>
      <c r="H17" s="27">
        <v>42242</v>
      </c>
      <c r="I17" s="28" t="s">
        <v>23</v>
      </c>
      <c r="J17" s="46">
        <f>SUM(J18:J29)</f>
        <v>1420000</v>
      </c>
      <c r="K17" s="46">
        <f t="shared" ref="K17:O17" si="7">SUM(K18:K29)</f>
        <v>360000</v>
      </c>
      <c r="L17" s="46">
        <f t="shared" si="7"/>
        <v>194000</v>
      </c>
      <c r="M17" s="46">
        <f t="shared" si="7"/>
        <v>1974000</v>
      </c>
      <c r="N17" s="46">
        <f t="shared" si="7"/>
        <v>2467500</v>
      </c>
      <c r="O17" s="46">
        <f t="shared" si="7"/>
        <v>2282500</v>
      </c>
      <c r="P17" s="47"/>
      <c r="Q17" s="48"/>
      <c r="R17" s="7"/>
      <c r="S17" s="7"/>
    </row>
    <row r="18" spans="1:19" s="21" customFormat="1" ht="39.950000000000003" customHeight="1" x14ac:dyDescent="0.2">
      <c r="A18" s="24" t="s">
        <v>90</v>
      </c>
      <c r="B18" s="50" t="s">
        <v>25</v>
      </c>
      <c r="C18" s="24" t="s">
        <v>21</v>
      </c>
      <c r="D18" s="24"/>
      <c r="E18" s="24"/>
      <c r="F18" s="42"/>
      <c r="G18" s="24"/>
      <c r="H18" s="24" t="s">
        <v>26</v>
      </c>
      <c r="I18" s="32" t="s">
        <v>27</v>
      </c>
      <c r="J18" s="49">
        <v>190000</v>
      </c>
      <c r="K18" s="33">
        <v>-10000</v>
      </c>
      <c r="L18" s="33">
        <v>0</v>
      </c>
      <c r="M18" s="33">
        <f t="shared" ref="M18:M29" si="8">SUM(J18:L18)</f>
        <v>180000</v>
      </c>
      <c r="N18" s="33">
        <f>M18*1.25</f>
        <v>225000</v>
      </c>
      <c r="O18" s="44">
        <f>M18</f>
        <v>180000</v>
      </c>
      <c r="P18" s="26" t="s">
        <v>9</v>
      </c>
      <c r="Q18" s="34" t="s">
        <v>97</v>
      </c>
      <c r="R18" s="20"/>
      <c r="S18" s="20"/>
    </row>
    <row r="19" spans="1:19" s="17" customFormat="1" ht="39.950000000000003" customHeight="1" x14ac:dyDescent="0.2">
      <c r="A19" s="24"/>
      <c r="B19" s="50" t="s">
        <v>25</v>
      </c>
      <c r="C19" s="24" t="s">
        <v>15</v>
      </c>
      <c r="D19" s="24" t="s">
        <v>14</v>
      </c>
      <c r="E19" s="24" t="s">
        <v>17</v>
      </c>
      <c r="F19" s="42" t="s">
        <v>57</v>
      </c>
      <c r="G19" s="24" t="s">
        <v>30</v>
      </c>
      <c r="H19" s="24" t="s">
        <v>10</v>
      </c>
      <c r="I19" s="32" t="s">
        <v>28</v>
      </c>
      <c r="J19" s="49">
        <v>300000</v>
      </c>
      <c r="K19" s="33">
        <v>0</v>
      </c>
      <c r="L19" s="33">
        <v>-300000</v>
      </c>
      <c r="M19" s="33">
        <f t="shared" si="8"/>
        <v>0</v>
      </c>
      <c r="N19" s="33">
        <f t="shared" ref="N19:N29" si="9">M19*1.25</f>
        <v>0</v>
      </c>
      <c r="O19" s="44">
        <f>M19*1.2125</f>
        <v>0</v>
      </c>
      <c r="P19" s="26" t="s">
        <v>9</v>
      </c>
      <c r="Q19" s="34"/>
      <c r="S19" s="16"/>
    </row>
    <row r="20" spans="1:19" s="17" customFormat="1" ht="39.950000000000003" customHeight="1" x14ac:dyDescent="0.2">
      <c r="A20" s="24"/>
      <c r="B20" s="50" t="s">
        <v>29</v>
      </c>
      <c r="C20" s="24" t="s">
        <v>21</v>
      </c>
      <c r="D20" s="24"/>
      <c r="E20" s="24"/>
      <c r="F20" s="42"/>
      <c r="G20" s="24"/>
      <c r="H20" s="24" t="s">
        <v>22</v>
      </c>
      <c r="I20" s="32" t="s">
        <v>38</v>
      </c>
      <c r="J20" s="49">
        <v>20000</v>
      </c>
      <c r="K20" s="33">
        <v>0</v>
      </c>
      <c r="L20" s="33">
        <v>0</v>
      </c>
      <c r="M20" s="33">
        <f t="shared" si="8"/>
        <v>20000</v>
      </c>
      <c r="N20" s="33">
        <f t="shared" si="9"/>
        <v>25000</v>
      </c>
      <c r="O20" s="44">
        <f>N20</f>
        <v>25000</v>
      </c>
      <c r="P20" s="26" t="s">
        <v>9</v>
      </c>
      <c r="Q20" s="34" t="s">
        <v>97</v>
      </c>
      <c r="R20" s="18"/>
      <c r="S20" s="16"/>
    </row>
    <row r="21" spans="1:19" s="17" customFormat="1" ht="39.950000000000003" customHeight="1" x14ac:dyDescent="0.2">
      <c r="A21" s="24"/>
      <c r="B21" s="50" t="s">
        <v>29</v>
      </c>
      <c r="C21" s="24" t="s">
        <v>21</v>
      </c>
      <c r="D21" s="24"/>
      <c r="E21" s="24"/>
      <c r="F21" s="42"/>
      <c r="G21" s="24"/>
      <c r="H21" s="24" t="s">
        <v>22</v>
      </c>
      <c r="I21" s="32" t="s">
        <v>39</v>
      </c>
      <c r="J21" s="49">
        <v>100000</v>
      </c>
      <c r="K21" s="33">
        <v>0</v>
      </c>
      <c r="L21" s="33">
        <v>0</v>
      </c>
      <c r="M21" s="33">
        <f t="shared" si="8"/>
        <v>100000</v>
      </c>
      <c r="N21" s="33">
        <f t="shared" si="9"/>
        <v>125000</v>
      </c>
      <c r="O21" s="44">
        <f>N21</f>
        <v>125000</v>
      </c>
      <c r="P21" s="26" t="s">
        <v>9</v>
      </c>
      <c r="Q21" s="34" t="s">
        <v>97</v>
      </c>
      <c r="R21" s="18"/>
      <c r="S21" s="16"/>
    </row>
    <row r="22" spans="1:19" s="17" customFormat="1" ht="39.950000000000003" customHeight="1" x14ac:dyDescent="0.2">
      <c r="A22" s="24" t="s">
        <v>91</v>
      </c>
      <c r="B22" s="24" t="s">
        <v>52</v>
      </c>
      <c r="C22" s="24" t="s">
        <v>15</v>
      </c>
      <c r="D22" s="24" t="s">
        <v>9</v>
      </c>
      <c r="E22" s="24" t="s">
        <v>17</v>
      </c>
      <c r="F22" s="24" t="s">
        <v>58</v>
      </c>
      <c r="G22" s="24" t="s">
        <v>30</v>
      </c>
      <c r="H22" s="24" t="s">
        <v>46</v>
      </c>
      <c r="I22" s="32" t="s">
        <v>47</v>
      </c>
      <c r="J22" s="49">
        <v>260000</v>
      </c>
      <c r="K22" s="33">
        <v>0</v>
      </c>
      <c r="L22" s="33">
        <v>0</v>
      </c>
      <c r="M22" s="33">
        <f t="shared" si="8"/>
        <v>260000</v>
      </c>
      <c r="N22" s="33">
        <f t="shared" si="9"/>
        <v>325000</v>
      </c>
      <c r="O22" s="44">
        <f>M22</f>
        <v>260000</v>
      </c>
      <c r="P22" s="26" t="s">
        <v>9</v>
      </c>
      <c r="Q22" s="34" t="s">
        <v>97</v>
      </c>
      <c r="S22" s="16"/>
    </row>
    <row r="23" spans="1:19" s="17" customFormat="1" ht="39.950000000000003" customHeight="1" x14ac:dyDescent="0.2">
      <c r="A23" s="24"/>
      <c r="B23" s="24" t="s">
        <v>32</v>
      </c>
      <c r="C23" s="24" t="s">
        <v>15</v>
      </c>
      <c r="D23" s="24" t="s">
        <v>9</v>
      </c>
      <c r="E23" s="24" t="s">
        <v>17</v>
      </c>
      <c r="F23" s="24" t="s">
        <v>59</v>
      </c>
      <c r="G23" s="24" t="s">
        <v>30</v>
      </c>
      <c r="H23" s="24" t="s">
        <v>22</v>
      </c>
      <c r="I23" s="32" t="s">
        <v>37</v>
      </c>
      <c r="J23" s="49">
        <v>550000</v>
      </c>
      <c r="K23" s="33">
        <v>0</v>
      </c>
      <c r="L23" s="33">
        <v>0</v>
      </c>
      <c r="M23" s="33">
        <f t="shared" si="8"/>
        <v>550000</v>
      </c>
      <c r="N23" s="33">
        <f t="shared" si="9"/>
        <v>687500</v>
      </c>
      <c r="O23" s="44">
        <f>N23</f>
        <v>687500</v>
      </c>
      <c r="P23" s="26" t="s">
        <v>9</v>
      </c>
      <c r="Q23" s="34" t="s">
        <v>97</v>
      </c>
      <c r="R23" s="18"/>
      <c r="S23" s="16"/>
    </row>
    <row r="24" spans="1:19" s="17" customFormat="1" ht="39.950000000000003" customHeight="1" x14ac:dyDescent="0.2">
      <c r="A24" s="24" t="s">
        <v>92</v>
      </c>
      <c r="B24" s="24" t="s">
        <v>25</v>
      </c>
      <c r="C24" s="24" t="s">
        <v>21</v>
      </c>
      <c r="D24" s="24"/>
      <c r="E24" s="24"/>
      <c r="F24" s="24"/>
      <c r="G24" s="24"/>
      <c r="H24" s="24" t="s">
        <v>22</v>
      </c>
      <c r="I24" s="32" t="s">
        <v>85</v>
      </c>
      <c r="J24" s="49">
        <v>0</v>
      </c>
      <c r="K24" s="33">
        <v>70000</v>
      </c>
      <c r="L24" s="33">
        <v>0</v>
      </c>
      <c r="M24" s="33">
        <f t="shared" si="8"/>
        <v>70000</v>
      </c>
      <c r="N24" s="33">
        <f t="shared" si="9"/>
        <v>87500</v>
      </c>
      <c r="O24" s="44">
        <f>N24</f>
        <v>87500</v>
      </c>
      <c r="P24" s="26" t="s">
        <v>9</v>
      </c>
      <c r="Q24" s="34" t="s">
        <v>97</v>
      </c>
      <c r="R24" s="18"/>
      <c r="S24" s="16"/>
    </row>
    <row r="25" spans="1:19" s="17" customFormat="1" ht="39.950000000000003" customHeight="1" x14ac:dyDescent="0.2">
      <c r="A25" s="24" t="s">
        <v>93</v>
      </c>
      <c r="B25" s="24" t="s">
        <v>94</v>
      </c>
      <c r="C25" s="24" t="s">
        <v>15</v>
      </c>
      <c r="D25" s="24" t="s">
        <v>9</v>
      </c>
      <c r="E25" s="24" t="s">
        <v>17</v>
      </c>
      <c r="F25" s="24" t="s">
        <v>53</v>
      </c>
      <c r="G25" s="24"/>
      <c r="H25" s="24" t="s">
        <v>46</v>
      </c>
      <c r="I25" s="32" t="s">
        <v>95</v>
      </c>
      <c r="J25" s="49">
        <v>0</v>
      </c>
      <c r="K25" s="33">
        <v>300000</v>
      </c>
      <c r="L25" s="33">
        <v>0</v>
      </c>
      <c r="M25" s="33">
        <f t="shared" si="8"/>
        <v>300000</v>
      </c>
      <c r="N25" s="33">
        <f t="shared" si="9"/>
        <v>375000</v>
      </c>
      <c r="O25" s="44">
        <f>M25</f>
        <v>300000</v>
      </c>
      <c r="P25" s="26" t="s">
        <v>9</v>
      </c>
      <c r="Q25" s="34" t="s">
        <v>97</v>
      </c>
      <c r="R25" s="18"/>
      <c r="S25" s="16"/>
    </row>
    <row r="26" spans="1:19" s="17" customFormat="1" ht="39.950000000000003" customHeight="1" x14ac:dyDescent="0.2">
      <c r="A26" s="24" t="s">
        <v>101</v>
      </c>
      <c r="B26" s="24" t="s">
        <v>100</v>
      </c>
      <c r="C26" s="24" t="s">
        <v>21</v>
      </c>
      <c r="D26" s="24"/>
      <c r="E26" s="24"/>
      <c r="F26" s="24"/>
      <c r="G26" s="24"/>
      <c r="H26" s="24" t="s">
        <v>46</v>
      </c>
      <c r="I26" s="32" t="s">
        <v>99</v>
      </c>
      <c r="J26" s="49">
        <v>0</v>
      </c>
      <c r="K26" s="33">
        <v>0</v>
      </c>
      <c r="L26" s="33">
        <v>65000</v>
      </c>
      <c r="M26" s="33">
        <f t="shared" si="8"/>
        <v>65000</v>
      </c>
      <c r="N26" s="33">
        <f t="shared" si="9"/>
        <v>81250</v>
      </c>
      <c r="O26" s="44">
        <f>N26</f>
        <v>81250</v>
      </c>
      <c r="P26" s="26" t="s">
        <v>9</v>
      </c>
      <c r="Q26" s="34" t="s">
        <v>97</v>
      </c>
      <c r="R26" s="18"/>
      <c r="S26" s="16"/>
    </row>
    <row r="27" spans="1:19" s="17" customFormat="1" ht="39.950000000000003" customHeight="1" x14ac:dyDescent="0.2">
      <c r="A27" s="24" t="s">
        <v>103</v>
      </c>
      <c r="B27" s="24" t="s">
        <v>102</v>
      </c>
      <c r="C27" s="24" t="s">
        <v>21</v>
      </c>
      <c r="D27" s="24"/>
      <c r="E27" s="24"/>
      <c r="F27" s="24"/>
      <c r="G27" s="24"/>
      <c r="H27" s="24" t="s">
        <v>46</v>
      </c>
      <c r="I27" s="32" t="s">
        <v>104</v>
      </c>
      <c r="J27" s="49">
        <v>0</v>
      </c>
      <c r="K27" s="33">
        <v>0</v>
      </c>
      <c r="L27" s="33">
        <v>165000</v>
      </c>
      <c r="M27" s="33">
        <f t="shared" si="8"/>
        <v>165000</v>
      </c>
      <c r="N27" s="33">
        <f t="shared" si="9"/>
        <v>206250</v>
      </c>
      <c r="O27" s="44">
        <f>N27</f>
        <v>206250</v>
      </c>
      <c r="P27" s="26" t="s">
        <v>9</v>
      </c>
      <c r="Q27" s="34"/>
      <c r="R27" s="18"/>
      <c r="S27" s="16"/>
    </row>
    <row r="28" spans="1:19" s="17" customFormat="1" ht="39.950000000000003" customHeight="1" x14ac:dyDescent="0.2">
      <c r="A28" s="24" t="s">
        <v>112</v>
      </c>
      <c r="B28" s="24" t="s">
        <v>113</v>
      </c>
      <c r="C28" s="24" t="s">
        <v>21</v>
      </c>
      <c r="D28" s="24"/>
      <c r="E28" s="24"/>
      <c r="F28" s="24"/>
      <c r="G28" s="24"/>
      <c r="H28" s="24" t="s">
        <v>109</v>
      </c>
      <c r="I28" s="32" t="s">
        <v>114</v>
      </c>
      <c r="J28" s="49">
        <v>0</v>
      </c>
      <c r="K28" s="33">
        <v>0</v>
      </c>
      <c r="L28" s="33">
        <v>65000</v>
      </c>
      <c r="M28" s="33">
        <f t="shared" si="8"/>
        <v>65000</v>
      </c>
      <c r="N28" s="33">
        <f t="shared" si="9"/>
        <v>81250</v>
      </c>
      <c r="O28" s="44">
        <f>N28</f>
        <v>81250</v>
      </c>
      <c r="P28" s="26" t="s">
        <v>9</v>
      </c>
      <c r="Q28" s="34"/>
      <c r="R28" s="18"/>
      <c r="S28" s="16"/>
    </row>
    <row r="29" spans="1:19" s="17" customFormat="1" ht="39.950000000000003" customHeight="1" x14ac:dyDescent="0.2">
      <c r="A29" s="24" t="s">
        <v>105</v>
      </c>
      <c r="B29" s="24" t="s">
        <v>106</v>
      </c>
      <c r="C29" s="24" t="s">
        <v>21</v>
      </c>
      <c r="D29" s="24"/>
      <c r="E29" s="24"/>
      <c r="F29" s="24"/>
      <c r="G29" s="24"/>
      <c r="H29" s="24" t="s">
        <v>46</v>
      </c>
      <c r="I29" s="32" t="s">
        <v>107</v>
      </c>
      <c r="J29" s="49">
        <v>0</v>
      </c>
      <c r="K29" s="33">
        <v>0</v>
      </c>
      <c r="L29" s="33">
        <v>199000</v>
      </c>
      <c r="M29" s="33">
        <f t="shared" si="8"/>
        <v>199000</v>
      </c>
      <c r="N29" s="33">
        <f t="shared" si="9"/>
        <v>248750</v>
      </c>
      <c r="O29" s="44">
        <f>N29</f>
        <v>248750</v>
      </c>
      <c r="P29" s="26" t="s">
        <v>9</v>
      </c>
      <c r="Q29" s="34"/>
      <c r="R29" s="18"/>
      <c r="S29" s="16"/>
    </row>
    <row r="30" spans="1:19" ht="39.950000000000003" customHeight="1" x14ac:dyDescent="0.2">
      <c r="A30" s="51"/>
      <c r="B30" s="52"/>
      <c r="C30" s="53"/>
      <c r="D30" s="53"/>
      <c r="E30" s="54"/>
      <c r="F30" s="53"/>
      <c r="G30" s="52"/>
      <c r="H30" s="54"/>
      <c r="I30" s="55" t="s">
        <v>0</v>
      </c>
      <c r="J30" s="56">
        <f>J5+J14+J17</f>
        <v>2755000</v>
      </c>
      <c r="K30" s="56">
        <f t="shared" ref="K30:O30" si="10">K5+K14+K17</f>
        <v>410000</v>
      </c>
      <c r="L30" s="56">
        <f t="shared" si="10"/>
        <v>184000</v>
      </c>
      <c r="M30" s="56">
        <f t="shared" si="10"/>
        <v>3349000</v>
      </c>
      <c r="N30" s="56">
        <f t="shared" si="10"/>
        <v>4186250</v>
      </c>
      <c r="O30" s="56">
        <f t="shared" si="10"/>
        <v>3957187.5</v>
      </c>
      <c r="P30" s="57"/>
      <c r="Q30" s="56"/>
      <c r="R30" s="5"/>
    </row>
    <row r="35" spans="15:15" x14ac:dyDescent="0.2">
      <c r="O35" s="3"/>
    </row>
    <row r="39" spans="15:15" x14ac:dyDescent="0.2">
      <c r="O39" s="3"/>
    </row>
  </sheetData>
  <mergeCells count="1">
    <mergeCell ref="B2:Q2"/>
  </mergeCells>
  <pageMargins left="0.70866141732283472" right="0.70866141732283472" top="0.74803149606299213" bottom="0.55118110236220474" header="0.31496062992125984" footer="0.31496062992125984"/>
  <pageSetup paperSize="8" scale="66" orientation="landscape" r:id="rId1"/>
  <headerFooter>
    <oddHeader xml:space="preserve">&amp;L&amp;"-,Uobičajeno"&amp;11Upravno vijeće
26.10.2022.&amp;C&amp;"-,Uobičajeno"&amp;11Plan nabave dugotrajne nefinancijske imovine za 2022. godinu - II. Rebalans&amp;R&amp;"-,Uobičajeno"&amp;11 20. sjednica
Točka 3. dnevnog reda&amp;"Arial,Uobičajeno"&amp;10
</oddHeader>
    <oddFooter>&amp;L&amp;"-,Uobičajeno"&amp;11Nastavni zavod za javno zdravstvo "Dr. Andrija Štampar"&amp;C&amp;"-,Uobičajeno"&amp;11&amp;F&amp;R&amp;"-,Uobičajeno"&amp;11&amp;P/&amp;N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pageSetUpPr fitToPage="1"/>
  </sheetPr>
  <dimension ref="A2:O19"/>
  <sheetViews>
    <sheetView zoomScale="115" zoomScaleNormal="115" workbookViewId="0">
      <selection activeCell="C22" sqref="C22"/>
    </sheetView>
  </sheetViews>
  <sheetFormatPr defaultColWidth="9.140625" defaultRowHeight="12" x14ac:dyDescent="0.2"/>
  <cols>
    <col min="1" max="1" width="13.28515625" style="58" customWidth="1"/>
    <col min="2" max="3" width="13.28515625" style="59" customWidth="1"/>
    <col min="4" max="8" width="13.28515625" style="58" customWidth="1"/>
    <col min="9" max="9" width="39.7109375" style="58" customWidth="1"/>
    <col min="10" max="10" width="15.140625" style="60" customWidth="1"/>
    <col min="11" max="11" width="14.42578125" style="60" customWidth="1"/>
    <col min="12" max="12" width="14.5703125" style="84" customWidth="1"/>
    <col min="13" max="13" width="14.5703125" style="61" customWidth="1"/>
    <col min="14" max="14" width="29" style="58" customWidth="1"/>
    <col min="15" max="16384" width="9.140625" style="58"/>
  </cols>
  <sheetData>
    <row r="2" spans="1:15" ht="24.95" customHeight="1" thickBot="1" x14ac:dyDescent="0.25">
      <c r="A2" s="86" t="s">
        <v>81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5" ht="15" customHeight="1" thickTop="1" x14ac:dyDescent="0.2">
      <c r="L3" s="60"/>
    </row>
    <row r="4" spans="1:15" s="59" customFormat="1" ht="60" x14ac:dyDescent="0.2">
      <c r="A4" s="24" t="s">
        <v>34</v>
      </c>
      <c r="B4" s="24" t="s">
        <v>1</v>
      </c>
      <c r="C4" s="24" t="s">
        <v>2</v>
      </c>
      <c r="D4" s="24" t="s">
        <v>3</v>
      </c>
      <c r="E4" s="24" t="s">
        <v>4</v>
      </c>
      <c r="F4" s="24" t="s">
        <v>5</v>
      </c>
      <c r="G4" s="24" t="s">
        <v>6</v>
      </c>
      <c r="H4" s="24" t="s">
        <v>82</v>
      </c>
      <c r="I4" s="24" t="s">
        <v>7</v>
      </c>
      <c r="J4" s="62" t="s">
        <v>60</v>
      </c>
      <c r="K4" s="25" t="s">
        <v>12</v>
      </c>
      <c r="L4" s="26" t="s">
        <v>35</v>
      </c>
      <c r="M4" s="26" t="s">
        <v>31</v>
      </c>
      <c r="N4" s="24" t="s">
        <v>8</v>
      </c>
    </row>
    <row r="5" spans="1:15" s="59" customFormat="1" ht="35.1" customHeight="1" x14ac:dyDescent="0.2">
      <c r="A5" s="27"/>
      <c r="B5" s="27"/>
      <c r="C5" s="27"/>
      <c r="D5" s="27"/>
      <c r="E5" s="27"/>
      <c r="F5" s="27"/>
      <c r="G5" s="27"/>
      <c r="H5" s="27">
        <v>41231</v>
      </c>
      <c r="I5" s="48" t="s">
        <v>61</v>
      </c>
      <c r="J5" s="29">
        <f>SUM(J6:J6)</f>
        <v>1950000</v>
      </c>
      <c r="K5" s="29">
        <f>SUM(K6:K6)</f>
        <v>2437500</v>
      </c>
      <c r="L5" s="29">
        <f>SUM(L6:L6)</f>
        <v>2379000</v>
      </c>
      <c r="M5" s="47"/>
      <c r="N5" s="31"/>
    </row>
    <row r="6" spans="1:15" s="65" customFormat="1" ht="35.1" customHeight="1" x14ac:dyDescent="0.2">
      <c r="A6" s="36" t="s">
        <v>62</v>
      </c>
      <c r="B6" s="36" t="s">
        <v>50</v>
      </c>
      <c r="C6" s="36" t="s">
        <v>15</v>
      </c>
      <c r="D6" s="36" t="s">
        <v>9</v>
      </c>
      <c r="E6" s="36" t="s">
        <v>63</v>
      </c>
      <c r="F6" s="36"/>
      <c r="G6" s="36" t="s">
        <v>64</v>
      </c>
      <c r="H6" s="36" t="s">
        <v>10</v>
      </c>
      <c r="I6" s="63" t="s">
        <v>65</v>
      </c>
      <c r="J6" s="38">
        <v>1950000</v>
      </c>
      <c r="K6" s="64">
        <f>J6*1.25</f>
        <v>2437500</v>
      </c>
      <c r="L6" s="38">
        <f>J6*1.22</f>
        <v>2379000</v>
      </c>
      <c r="M6" s="39" t="s">
        <v>9</v>
      </c>
      <c r="N6" s="63" t="s">
        <v>11</v>
      </c>
    </row>
    <row r="7" spans="1:15" s="59" customFormat="1" ht="35.1" customHeight="1" x14ac:dyDescent="0.2">
      <c r="A7" s="27"/>
      <c r="B7" s="27"/>
      <c r="C7" s="27"/>
      <c r="D7" s="27"/>
      <c r="E7" s="27"/>
      <c r="F7" s="27"/>
      <c r="G7" s="27"/>
      <c r="H7" s="27">
        <v>422120</v>
      </c>
      <c r="I7" s="28" t="s">
        <v>66</v>
      </c>
      <c r="J7" s="66">
        <v>1000000</v>
      </c>
      <c r="K7" s="66">
        <f>J7*1.25</f>
        <v>1250000</v>
      </c>
      <c r="L7" s="66">
        <f>J7</f>
        <v>1000000</v>
      </c>
      <c r="M7" s="31"/>
      <c r="N7" s="31"/>
    </row>
    <row r="8" spans="1:15" s="59" customFormat="1" ht="35.1" customHeight="1" x14ac:dyDescent="0.2">
      <c r="A8" s="27"/>
      <c r="B8" s="45"/>
      <c r="C8" s="27"/>
      <c r="D8" s="27"/>
      <c r="E8" s="27"/>
      <c r="F8" s="27"/>
      <c r="G8" s="27"/>
      <c r="H8" s="27">
        <v>42242</v>
      </c>
      <c r="I8" s="28" t="s">
        <v>23</v>
      </c>
      <c r="J8" s="46">
        <f>J9</f>
        <v>1870000</v>
      </c>
      <c r="K8" s="46">
        <f t="shared" ref="K8:L8" si="0">K9</f>
        <v>2337500</v>
      </c>
      <c r="L8" s="46">
        <f t="shared" si="0"/>
        <v>2337500</v>
      </c>
      <c r="M8" s="47"/>
      <c r="N8" s="48"/>
    </row>
    <row r="9" spans="1:15" s="65" customFormat="1" ht="35.1" customHeight="1" x14ac:dyDescent="0.2">
      <c r="A9" s="36" t="s">
        <v>77</v>
      </c>
      <c r="B9" s="67" t="s">
        <v>29</v>
      </c>
      <c r="C9" s="36" t="s">
        <v>15</v>
      </c>
      <c r="D9" s="36" t="s">
        <v>14</v>
      </c>
      <c r="E9" s="36" t="s">
        <v>17</v>
      </c>
      <c r="F9" s="36" t="s">
        <v>78</v>
      </c>
      <c r="G9" s="36" t="s">
        <v>30</v>
      </c>
      <c r="H9" s="36" t="s">
        <v>22</v>
      </c>
      <c r="I9" s="37" t="s">
        <v>79</v>
      </c>
      <c r="J9" s="68">
        <v>1870000</v>
      </c>
      <c r="K9" s="41">
        <v>2337500</v>
      </c>
      <c r="L9" s="41">
        <f>K9</f>
        <v>2337500</v>
      </c>
      <c r="M9" s="39" t="s">
        <v>9</v>
      </c>
      <c r="N9" s="63" t="s">
        <v>11</v>
      </c>
    </row>
    <row r="10" spans="1:15" s="59" customFormat="1" ht="35.1" customHeight="1" x14ac:dyDescent="0.2">
      <c r="A10" s="28"/>
      <c r="B10" s="27"/>
      <c r="C10" s="27"/>
      <c r="D10" s="27"/>
      <c r="E10" s="27"/>
      <c r="F10" s="27"/>
      <c r="G10" s="69"/>
      <c r="H10" s="27">
        <v>4231</v>
      </c>
      <c r="I10" s="28" t="s">
        <v>19</v>
      </c>
      <c r="J10" s="46">
        <f t="shared" ref="J10" si="1">J11</f>
        <v>850000</v>
      </c>
      <c r="K10" s="46">
        <f t="shared" ref="K10" si="2">K11</f>
        <v>1062500</v>
      </c>
      <c r="L10" s="46">
        <f t="shared" ref="L10" si="3">L11</f>
        <v>1037000</v>
      </c>
      <c r="M10" s="47"/>
      <c r="N10" s="48"/>
    </row>
    <row r="11" spans="1:15" s="65" customFormat="1" ht="35.1" customHeight="1" x14ac:dyDescent="0.2">
      <c r="A11" s="36" t="s">
        <v>67</v>
      </c>
      <c r="B11" s="36" t="s">
        <v>20</v>
      </c>
      <c r="C11" s="36" t="s">
        <v>15</v>
      </c>
      <c r="D11" s="36" t="s">
        <v>14</v>
      </c>
      <c r="E11" s="36" t="s">
        <v>17</v>
      </c>
      <c r="F11" s="36"/>
      <c r="G11" s="36" t="s">
        <v>18</v>
      </c>
      <c r="H11" s="36" t="s">
        <v>10</v>
      </c>
      <c r="I11" s="37" t="s">
        <v>68</v>
      </c>
      <c r="J11" s="68">
        <v>850000</v>
      </c>
      <c r="K11" s="68">
        <f>J11*1.25</f>
        <v>1062500</v>
      </c>
      <c r="L11" s="68">
        <f>J11*1.22</f>
        <v>1037000</v>
      </c>
      <c r="M11" s="39" t="s">
        <v>9</v>
      </c>
      <c r="N11" s="63" t="s">
        <v>11</v>
      </c>
    </row>
    <row r="12" spans="1:15" s="59" customFormat="1" ht="35.1" customHeight="1" x14ac:dyDescent="0.2">
      <c r="A12" s="27"/>
      <c r="B12" s="27"/>
      <c r="C12" s="27"/>
      <c r="D12" s="27"/>
      <c r="E12" s="27"/>
      <c r="F12" s="27"/>
      <c r="G12" s="27"/>
      <c r="H12" s="27">
        <v>4511</v>
      </c>
      <c r="I12" s="28" t="s">
        <v>44</v>
      </c>
      <c r="J12" s="46">
        <f t="shared" ref="J12:N12" si="4">J13</f>
        <v>1000000</v>
      </c>
      <c r="K12" s="46">
        <f t="shared" si="4"/>
        <v>1250000</v>
      </c>
      <c r="L12" s="46">
        <f t="shared" si="4"/>
        <v>1000000</v>
      </c>
      <c r="M12" s="46" t="s">
        <v>9</v>
      </c>
      <c r="N12" s="46" t="str">
        <f t="shared" si="4"/>
        <v>PROVODI URED ZA JAVNU NABAVU GRADA ZAGREBA</v>
      </c>
      <c r="O12" s="70"/>
    </row>
    <row r="13" spans="1:15" s="65" customFormat="1" ht="35.1" customHeight="1" x14ac:dyDescent="0.2">
      <c r="A13" s="36"/>
      <c r="B13" s="36"/>
      <c r="C13" s="36"/>
      <c r="D13" s="36"/>
      <c r="E13" s="36"/>
      <c r="F13" s="36"/>
      <c r="G13" s="36"/>
      <c r="H13" s="36">
        <v>45111</v>
      </c>
      <c r="I13" s="37" t="s">
        <v>80</v>
      </c>
      <c r="J13" s="68">
        <v>1000000</v>
      </c>
      <c r="K13" s="68">
        <v>1250000</v>
      </c>
      <c r="L13" s="68">
        <v>1000000</v>
      </c>
      <c r="M13" s="68"/>
      <c r="N13" s="68" t="s">
        <v>11</v>
      </c>
      <c r="O13" s="71"/>
    </row>
    <row r="14" spans="1:15" s="59" customFormat="1" ht="35.1" customHeight="1" x14ac:dyDescent="0.2">
      <c r="A14" s="27"/>
      <c r="B14" s="27"/>
      <c r="C14" s="27"/>
      <c r="D14" s="27"/>
      <c r="E14" s="27"/>
      <c r="F14" s="72"/>
      <c r="G14" s="27"/>
      <c r="H14" s="73">
        <v>4541</v>
      </c>
      <c r="I14" s="28" t="s">
        <v>69</v>
      </c>
      <c r="J14" s="46">
        <f t="shared" ref="J14:K14" si="5">J15</f>
        <v>6152000</v>
      </c>
      <c r="K14" s="46">
        <f t="shared" si="5"/>
        <v>7690000</v>
      </c>
      <c r="L14" s="46">
        <f t="shared" ref="L14" si="6">L15</f>
        <v>6152000</v>
      </c>
      <c r="M14" s="69"/>
      <c r="N14" s="74"/>
    </row>
    <row r="15" spans="1:15" s="76" customFormat="1" ht="35.1" customHeight="1" x14ac:dyDescent="0.2">
      <c r="A15" s="24" t="s">
        <v>70</v>
      </c>
      <c r="B15" s="24" t="s">
        <v>71</v>
      </c>
      <c r="C15" s="24" t="s">
        <v>15</v>
      </c>
      <c r="D15" s="24" t="s">
        <v>14</v>
      </c>
      <c r="E15" s="24" t="s">
        <v>17</v>
      </c>
      <c r="F15" s="42" t="s">
        <v>72</v>
      </c>
      <c r="G15" s="24"/>
      <c r="H15" s="75" t="s">
        <v>46</v>
      </c>
      <c r="I15" s="32" t="s">
        <v>73</v>
      </c>
      <c r="J15" s="49">
        <f t="shared" ref="J15" si="7">SUM(J16:J18)</f>
        <v>6152000</v>
      </c>
      <c r="K15" s="49">
        <f t="shared" ref="K15" si="8">SUM(K16:K18)</f>
        <v>7690000</v>
      </c>
      <c r="L15" s="49">
        <f t="shared" ref="L15" si="9">SUM(L16:L18)</f>
        <v>6152000</v>
      </c>
      <c r="M15" s="24" t="s">
        <v>14</v>
      </c>
      <c r="N15" s="34" t="s">
        <v>11</v>
      </c>
    </row>
    <row r="16" spans="1:15" s="59" customFormat="1" ht="35.1" customHeight="1" x14ac:dyDescent="0.2">
      <c r="A16" s="77"/>
      <c r="B16" s="78"/>
      <c r="C16" s="78"/>
      <c r="D16" s="78"/>
      <c r="E16" s="78"/>
      <c r="F16" s="78"/>
      <c r="G16" s="78"/>
      <c r="H16" s="78"/>
      <c r="I16" s="79" t="s">
        <v>74</v>
      </c>
      <c r="J16" s="80">
        <v>2376000</v>
      </c>
      <c r="K16" s="81">
        <f>J16*1.25</f>
        <v>2970000</v>
      </c>
      <c r="L16" s="82">
        <f>J16</f>
        <v>2376000</v>
      </c>
      <c r="M16" s="78"/>
      <c r="N16" s="83"/>
    </row>
    <row r="17" spans="1:14" s="59" customFormat="1" ht="35.1" customHeight="1" x14ac:dyDescent="0.2">
      <c r="A17" s="78"/>
      <c r="B17" s="78"/>
      <c r="C17" s="78"/>
      <c r="D17" s="78"/>
      <c r="E17" s="78"/>
      <c r="F17" s="78"/>
      <c r="G17" s="78"/>
      <c r="H17" s="78"/>
      <c r="I17" s="79" t="s">
        <v>75</v>
      </c>
      <c r="J17" s="80">
        <v>2376000</v>
      </c>
      <c r="K17" s="81">
        <f>J17*1.25</f>
        <v>2970000</v>
      </c>
      <c r="L17" s="82">
        <f t="shared" ref="L17:L18" si="10">J17</f>
        <v>2376000</v>
      </c>
      <c r="M17" s="78"/>
      <c r="N17" s="83"/>
    </row>
    <row r="18" spans="1:14" s="59" customFormat="1" ht="35.1" customHeight="1" x14ac:dyDescent="0.2">
      <c r="A18" s="78"/>
      <c r="B18" s="78"/>
      <c r="C18" s="78"/>
      <c r="D18" s="78"/>
      <c r="E18" s="78"/>
      <c r="F18" s="78"/>
      <c r="G18" s="78"/>
      <c r="H18" s="78"/>
      <c r="I18" s="79" t="s">
        <v>76</v>
      </c>
      <c r="J18" s="80">
        <v>1400000</v>
      </c>
      <c r="K18" s="81">
        <f>J18*1.25</f>
        <v>1750000</v>
      </c>
      <c r="L18" s="82">
        <f t="shared" si="10"/>
        <v>1400000</v>
      </c>
      <c r="M18" s="78"/>
      <c r="N18" s="83"/>
    </row>
    <row r="19" spans="1:14" ht="35.1" customHeight="1" x14ac:dyDescent="0.2">
      <c r="A19" s="51"/>
      <c r="B19" s="52"/>
      <c r="C19" s="53"/>
      <c r="D19" s="53"/>
      <c r="E19" s="54"/>
      <c r="F19" s="53"/>
      <c r="G19" s="52"/>
      <c r="H19" s="54"/>
      <c r="I19" s="55" t="s">
        <v>0</v>
      </c>
      <c r="J19" s="56">
        <f>J5+J7+J10+J14+J8+J12</f>
        <v>12822000</v>
      </c>
      <c r="K19" s="56">
        <f t="shared" ref="K19:L19" si="11">K5+K7+K10+K14+K8+K12</f>
        <v>16027500</v>
      </c>
      <c r="L19" s="56">
        <f t="shared" si="11"/>
        <v>13905500</v>
      </c>
      <c r="M19" s="57"/>
      <c r="N19" s="56"/>
    </row>
  </sheetData>
  <mergeCells count="1">
    <mergeCell ref="A2:N2"/>
  </mergeCells>
  <pageMargins left="0.70866141732283472" right="0.70866141732283472" top="0.74803149606299213" bottom="0.55118110236220474" header="0.31496062992125984" footer="0.31496062992125984"/>
  <pageSetup paperSize="8" scale="84" orientation="landscape" r:id="rId1"/>
  <headerFooter>
    <oddHeader xml:space="preserve">&amp;L&amp;"-,Uobičajeno"&amp;11Upravno vijeće
26.10.2022.&amp;C&amp;"-,Uobičajeno"&amp;11Plan nabave dugotrajne nefinancijske imovine za 2022. godinu - II. Rebalans&amp;R&amp;"-,Uobičajeno"&amp;11 20. sjednica
Točka 3. dnevnog reda&amp;"Arial,Uobičajeno"&amp;10
</oddHeader>
    <oddFooter>&amp;L&amp;"-,Uobičajeno"&amp;11Nastavni zavod za javno zdravstvo "Dr. Andrija Štampar"&amp;C&amp;"-,Uobičajeno"&amp;11&amp;F&amp;R&amp;"-,Uobičajeno"&amp;11&amp;P/&amp;N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PLAN 2022 - 2. Rebalans</vt:lpstr>
      <vt:lpstr>Nerealizirano 2021</vt:lpstr>
    </vt:vector>
  </TitlesOfParts>
  <Company>Zavod za javno zdravstvo grada Zagreba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skovacevic</dc:creator>
  <cp:lastModifiedBy>Ana Mikuš</cp:lastModifiedBy>
  <cp:lastPrinted>2022-10-22T17:57:12Z</cp:lastPrinted>
  <dcterms:created xsi:type="dcterms:W3CDTF">2013-12-12T13:21:36Z</dcterms:created>
  <dcterms:modified xsi:type="dcterms:W3CDTF">2022-10-22T18:07:31Z</dcterms:modified>
</cp:coreProperties>
</file>