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esktop/UV/"/>
    </mc:Choice>
  </mc:AlternateContent>
  <xr:revisionPtr revIDLastSave="3" documentId="8_{F38DD4C5-A052-4E1D-A1C9-B5F3E44E3F97}" xr6:coauthVersionLast="47" xr6:coauthVersionMax="47" xr10:uidLastSave="{F07A88F8-963F-4659-A728-37506424BFC2}"/>
  <bookViews>
    <workbookView xWindow="-120" yWindow="-120" windowWidth="29040" windowHeight="15840" xr2:uid="{00000000-000D-0000-FFFF-FFFF00000000}"/>
  </bookViews>
  <sheets>
    <sheet name="PLAN 2022 - I. Rebalans" sheetId="2" r:id="rId1"/>
    <sheet name="Nerealizirano 2021" sheetId="3" r:id="rId2"/>
  </sheets>
  <definedNames>
    <definedName name="_xlnm._FilterDatabase" localSheetId="0" hidden="1">'PLAN 2022 - I. Rebalans'!$A$4:$P$26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" l="1"/>
  <c r="N15" i="2"/>
  <c r="L26" i="2" l="1"/>
  <c r="N22" i="2"/>
  <c r="N25" i="2"/>
  <c r="N24" i="2"/>
  <c r="N23" i="2"/>
  <c r="N21" i="2"/>
  <c r="N20" i="2"/>
  <c r="N19" i="2"/>
  <c r="N18" i="2"/>
  <c r="N13" i="2"/>
  <c r="N12" i="2"/>
  <c r="N11" i="2"/>
  <c r="N8" i="2"/>
  <c r="N9" i="2"/>
  <c r="N10" i="2"/>
  <c r="N7" i="2"/>
  <c r="K5" i="2"/>
  <c r="L5" i="2"/>
  <c r="M5" i="2"/>
  <c r="K6" i="2"/>
  <c r="L6" i="2"/>
  <c r="M6" i="2"/>
  <c r="K14" i="2"/>
  <c r="L14" i="2"/>
  <c r="M14" i="2"/>
  <c r="K17" i="2"/>
  <c r="L17" i="2"/>
  <c r="M17" i="2"/>
  <c r="M25" i="2"/>
  <c r="M24" i="2"/>
  <c r="M23" i="2"/>
  <c r="M22" i="2"/>
  <c r="M21" i="2"/>
  <c r="M20" i="2"/>
  <c r="M19" i="2"/>
  <c r="M18" i="2"/>
  <c r="M16" i="2"/>
  <c r="M15" i="2"/>
  <c r="M13" i="2"/>
  <c r="M12" i="2"/>
  <c r="M11" i="2"/>
  <c r="M10" i="2"/>
  <c r="M9" i="2"/>
  <c r="M8" i="2"/>
  <c r="M7" i="2"/>
  <c r="L25" i="2"/>
  <c r="L24" i="2"/>
  <c r="L23" i="2"/>
  <c r="L22" i="2"/>
  <c r="L21" i="2"/>
  <c r="L20" i="2"/>
  <c r="L19" i="2"/>
  <c r="L18" i="2"/>
  <c r="L16" i="2"/>
  <c r="L15" i="2"/>
  <c r="L13" i="2"/>
  <c r="L12" i="2"/>
  <c r="L11" i="2"/>
  <c r="L10" i="2"/>
  <c r="L9" i="2"/>
  <c r="L8" i="2"/>
  <c r="L7" i="2"/>
  <c r="J6" i="2"/>
  <c r="J17" i="2"/>
  <c r="J14" i="2"/>
  <c r="J5" i="2"/>
  <c r="J26" i="2" s="1"/>
  <c r="N17" i="2" l="1"/>
  <c r="N14" i="2"/>
  <c r="N6" i="2"/>
  <c r="N5" i="2" s="1"/>
  <c r="M26" i="2"/>
  <c r="K26" i="2"/>
  <c r="N12" i="3"/>
  <c r="L12" i="3"/>
  <c r="K12" i="3"/>
  <c r="J12" i="3"/>
  <c r="N26" i="2" l="1"/>
  <c r="L9" i="3"/>
  <c r="L8" i="3" s="1"/>
  <c r="K8" i="3"/>
  <c r="J8" i="3"/>
  <c r="L17" i="3" l="1"/>
  <c r="L18" i="3"/>
  <c r="L16" i="3"/>
  <c r="L11" i="3"/>
  <c r="L10" i="3" s="1"/>
  <c r="L7" i="3"/>
  <c r="L6" i="3"/>
  <c r="J15" i="3"/>
  <c r="J14" i="3" s="1"/>
  <c r="J10" i="3"/>
  <c r="J5" i="3"/>
  <c r="K18" i="3"/>
  <c r="K17" i="3"/>
  <c r="K16" i="3"/>
  <c r="K11" i="3"/>
  <c r="K10" i="3" s="1"/>
  <c r="K7" i="3"/>
  <c r="J19" i="3" l="1"/>
  <c r="L15" i="3"/>
  <c r="L14" i="3" s="1"/>
  <c r="K15" i="3"/>
  <c r="K14" i="3" s="1"/>
  <c r="L5" i="3"/>
  <c r="K6" i="3"/>
  <c r="K5" i="3" s="1"/>
  <c r="L19" i="3" l="1"/>
  <c r="K19" i="3"/>
  <c r="K3" i="3"/>
  <c r="L3" i="3"/>
</calcChain>
</file>

<file path=xl/sharedStrings.xml><?xml version="1.0" encoding="utf-8"?>
<sst xmlns="http://schemas.openxmlformats.org/spreadsheetml/2006/main" count="208" uniqueCount="100">
  <si>
    <t>UKUPNO</t>
  </si>
  <si>
    <t>CPV OZNAKA</t>
  </si>
  <si>
    <t>VRSTA POSTUPKA NABAVE</t>
  </si>
  <si>
    <t>PLANIRA LI SE PREDMET NABAVE PODIJELITI NA GRUPE</t>
  </si>
  <si>
    <t>UGOVOR O JAVNOJ NABAVI / OKVIRNI SPORAZUM</t>
  </si>
  <si>
    <t>PLANIRANI POČETAK POSTUPKA</t>
  </si>
  <si>
    <t>PLAN. TRAJANJE UG. JN / OS</t>
  </si>
  <si>
    <t>PREDMET NABAVE</t>
  </si>
  <si>
    <t>NAPOMENA</t>
  </si>
  <si>
    <t>NE</t>
  </si>
  <si>
    <t>ZAVOD</t>
  </si>
  <si>
    <t>PROVODI URED ZA JAVNU NABAVU GRADA ZAGREBA</t>
  </si>
  <si>
    <t>PLANIRANA  VRIJEDNOST PREDMETA NABAVE (PDV UKLJUČEN)</t>
  </si>
  <si>
    <t>RAČUNALA I RAČUNALNA OPREMA</t>
  </si>
  <si>
    <t>DA</t>
  </si>
  <si>
    <t>OTVORENI POSTUPAK</t>
  </si>
  <si>
    <t>30213000-5</t>
  </si>
  <si>
    <t>UGOVOR</t>
  </si>
  <si>
    <t xml:space="preserve">60 DANA </t>
  </si>
  <si>
    <t xml:space="preserve">PRIJEVOZNA SREDSTVA </t>
  </si>
  <si>
    <t>34100000-8</t>
  </si>
  <si>
    <t>JEDNOSTAVNA NABAVA</t>
  </si>
  <si>
    <t>MIKROBIOLOGIJA</t>
  </si>
  <si>
    <t>LABORATORIJSKA OPREMA</t>
  </si>
  <si>
    <t xml:space="preserve">MEDICINSKA OPREMA </t>
  </si>
  <si>
    <t>38000000-5</t>
  </si>
  <si>
    <t xml:space="preserve">EKOLOGIJA </t>
  </si>
  <si>
    <t xml:space="preserve">SITNA LABORATORIJSKA OPREMA </t>
  </si>
  <si>
    <t>LABORATORIJSKI HLADNJACI I LEDENICE</t>
  </si>
  <si>
    <t>38434540-3</t>
  </si>
  <si>
    <t>60 DANA</t>
  </si>
  <si>
    <t>NAVOD FINANCIRA LI SE UGOVOR IZ FONDOVA EU</t>
  </si>
  <si>
    <t>33191100-6</t>
  </si>
  <si>
    <t>NABAVA RAČUNALA I PISAČA, GRUPE:</t>
  </si>
  <si>
    <t>EVIDENCIJSKI BROJ NABAVE</t>
  </si>
  <si>
    <t xml:space="preserve">IZNOS TROŠKA U FINANCIJSKOM PLANU </t>
  </si>
  <si>
    <t>PROCIJENJENA VRIJEDNOST ZA 2022. GODINU</t>
  </si>
  <si>
    <t>AUTOKLAV ZA  STERILIZACIJU INFEKTIVNOG OTPADA, TEKUĆINA I LABORATORIJSKOG STAKLA- PROLAZNI (DVOJA VRATA)</t>
  </si>
  <si>
    <t>TERMOSTAT</t>
  </si>
  <si>
    <t>BSL KABINET KLASA II</t>
  </si>
  <si>
    <t>PRINTERI</t>
  </si>
  <si>
    <t>RAČUNALO SA MONITOROM  ZA POTREBE WEB DESIGNA</t>
  </si>
  <si>
    <t>MONITORI</t>
  </si>
  <si>
    <t>PROŠIRENJE MREŽE SA OPTIČKIM PREKLOPNIKOM ( SERVER SOBA )</t>
  </si>
  <si>
    <t>DODATNA ULAGANJA NA GRAĐEVINSKIM OBJEKTIMA</t>
  </si>
  <si>
    <t>NABAVA MEDICINSKOG INVENTARA</t>
  </si>
  <si>
    <t>EKOLOGIJA</t>
  </si>
  <si>
    <t>ANALIZATOR ZA MJERENJE KONCENTRACIJE PM 2,5/PM10 FRAKCIJA LEBDEĆIH ČESTICA U ZRAKU</t>
  </si>
  <si>
    <t xml:space="preserve">DESKTOP I PRIJENOSNA  RAČUNALA </t>
  </si>
  <si>
    <t>30236000-2</t>
  </si>
  <si>
    <t>30230000-0</t>
  </si>
  <si>
    <t>33100000-1</t>
  </si>
  <si>
    <t>38432000-2</t>
  </si>
  <si>
    <t>TRAVANJ 2022.</t>
  </si>
  <si>
    <t>UREĐAJI  ZA EVIDENCIJU RADNOG VREMENA</t>
  </si>
  <si>
    <t>30237000-9</t>
  </si>
  <si>
    <t>SVIBANJ 2022.</t>
  </si>
  <si>
    <t>LIPANJ 2022</t>
  </si>
  <si>
    <t>OŽUJAK 2022.</t>
  </si>
  <si>
    <t>VELJAČA 2022.</t>
  </si>
  <si>
    <t>NOVA PROCIJENJENA VRIJEDNOST ZA 2021. GODINU</t>
  </si>
  <si>
    <t>LICENCE</t>
  </si>
  <si>
    <t>EVV-03-2021</t>
  </si>
  <si>
    <t>OKVIRNI SPORAZUM</t>
  </si>
  <si>
    <t>3 GODINE</t>
  </si>
  <si>
    <t>GODIŠNJA LICENCA ZA MICROSOFT POSLUŽITELJE I KLIJENTSKA RAČUNALA</t>
  </si>
  <si>
    <t>LABORATORIJSKI NAMJEŠTAJ (SLUŽBA ZA ZAŠTITU OKOLIŠA I ZDRAVSTVENU EKOLOGIJU)</t>
  </si>
  <si>
    <t>EMV-19-2021</t>
  </si>
  <si>
    <t>MOTORNA VOZILA (7 KOMADA)</t>
  </si>
  <si>
    <t>DODATNA ULAGANJA U OSTALU NEFINANCIJSKU IMOVINU</t>
  </si>
  <si>
    <t>EVV-08-2021</t>
  </si>
  <si>
    <t>72200000-7</t>
  </si>
  <si>
    <t>RUJAN 2021</t>
  </si>
  <si>
    <t>NABAVA USLUGA ZA PROJEKT "SUSTAV ZA DETEKCIJU I PRAĆENJE KRETANJA ZAGAĐENJA ZRAKA U URBANIM PODRUČJIMA", GRUPE:</t>
  </si>
  <si>
    <t>NABAVA USLUGA RAZVOJA APLIKACIJE</t>
  </si>
  <si>
    <t>NABAVA USLUGA RAZVOJA SUČELJA</t>
  </si>
  <si>
    <t>NABAVA USLUGA TEHNIČKOG KONZULTANTA ZA RAZVOJ MATEMATIČKIH MODELA</t>
  </si>
  <si>
    <t>EVV-05-2021</t>
  </si>
  <si>
    <t>LIPANJ 2021.</t>
  </si>
  <si>
    <t>OPREMA ZA SLUŽBU ZA KLINIČKU MIKROBIOLOGIJU</t>
  </si>
  <si>
    <t>NAKNADNI RADOVI NA REKONSTRUKCIJI "CENTRA ZA SIGURNOST I KVALITETU HRANE"</t>
  </si>
  <si>
    <t>Plan nabave dugotrajne nefinancijske imovine za 2022- godinu - nerealizirano u 2021. godini</t>
  </si>
  <si>
    <t>OZNAKA POZICIJE FINANCIJSKOG PLANA</t>
  </si>
  <si>
    <t xml:space="preserve">INFORMATIČKI POTROŠNI HARDWARE </t>
  </si>
  <si>
    <t>NOVA PROCIJENJENA VRIJEDNOST ZA 2022. GODINU</t>
  </si>
  <si>
    <t>OPREMA ZA MEMBRANSKU FILTRACIJU</t>
  </si>
  <si>
    <t>PRINTABILNI CD/DVD SNIMAČ SA PRIPADAJUĆOM KONZOLOM</t>
  </si>
  <si>
    <t xml:space="preserve">33111650-2 </t>
  </si>
  <si>
    <t>EMV-06-2022</t>
  </si>
  <si>
    <t>BN-07-2022</t>
  </si>
  <si>
    <t>BN-01-2022</t>
  </si>
  <si>
    <t>EMV-01-2022-P</t>
  </si>
  <si>
    <t>BN-15-2022</t>
  </si>
  <si>
    <t>EMV-08-2022</t>
  </si>
  <si>
    <t>42959000-3</t>
  </si>
  <si>
    <t xml:space="preserve">UREĐAJI ZA PRANJE LABORATORIJSKOG SUĐA </t>
  </si>
  <si>
    <t>BN-08-2022</t>
  </si>
  <si>
    <t>PROVODI GRAD ZAGREB KAO SREDIŠNJE TIJELO ZA NABAVU</t>
  </si>
  <si>
    <t>POVEĆANJE/ SMANJENJE
1. REBALANS 
UV 13; 03.05.2022</t>
  </si>
  <si>
    <t>Plan nabave dugotrajne nefinancijske imovine za 2022. godinu - 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</si>
</sst>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238"/>
    </font>
    <font>
      <sz val="9"/>
      <color rgb="FF002060"/>
      <name val="Calibri Light"/>
      <family val="2"/>
      <charset val="238"/>
      <scheme val="major"/>
    </font>
    <font>
      <b/>
      <sz val="9"/>
      <color rgb="FF002060"/>
      <name val="Calibri Light"/>
      <family val="2"/>
      <charset val="238"/>
      <scheme val="major"/>
    </font>
    <font>
      <b/>
      <sz val="9"/>
      <name val="Calibri Light"/>
      <family val="2"/>
      <charset val="238"/>
      <scheme val="major"/>
    </font>
    <font>
      <b/>
      <sz val="9"/>
      <name val="Calibri Light"/>
      <family val="2"/>
      <charset val="238"/>
    </font>
    <font>
      <sz val="9"/>
      <name val="Calibri Light"/>
      <family val="2"/>
      <charset val="238"/>
      <scheme val="major"/>
    </font>
    <font>
      <sz val="9"/>
      <name val="Calibri Light"/>
      <family val="2"/>
      <charset val="238"/>
    </font>
    <font>
      <sz val="10"/>
      <name val="Microsoft Sans Serif"/>
      <family val="2"/>
      <charset val="238"/>
    </font>
    <font>
      <b/>
      <sz val="1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9"/>
      <color theme="0"/>
      <name val="Calibri Light"/>
      <family val="2"/>
      <charset val="238"/>
      <scheme val="major"/>
    </font>
    <font>
      <b/>
      <sz val="9"/>
      <color rgb="FFFF0000"/>
      <name val="Calibri Light"/>
      <family val="2"/>
      <charset val="23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9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5" borderId="2" xfId="0" applyFont="1" applyFill="1" applyBorder="1"/>
    <xf numFmtId="0" fontId="10" fillId="0" borderId="0" xfId="0" applyFont="1"/>
    <xf numFmtId="0" fontId="10" fillId="0" borderId="0" xfId="0" applyFont="1" applyAlignment="1">
      <alignment horizontal="center"/>
    </xf>
    <xf numFmtId="4" fontId="10" fillId="0" borderId="0" xfId="0" applyNumberFormat="1" applyFont="1"/>
    <xf numFmtId="3" fontId="10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Border="1" applyAlignment="1">
      <alignment vertical="center" wrapText="1"/>
    </xf>
    <xf numFmtId="3" fontId="6" fillId="6" borderId="1" xfId="0" applyNumberFormat="1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vertical="center" wrapText="1"/>
    </xf>
    <xf numFmtId="4" fontId="1" fillId="0" borderId="0" xfId="0" applyNumberFormat="1" applyFont="1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0" borderId="0" xfId="0" applyNumberFormat="1" applyFont="1"/>
    <xf numFmtId="0" fontId="5" fillId="0" borderId="0" xfId="0" applyFont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  <xf numFmtId="3" fontId="5" fillId="0" borderId="0" xfId="0" applyNumberFormat="1" applyFont="1" applyFill="1" applyAlignment="1">
      <alignment horizontal="center"/>
    </xf>
    <xf numFmtId="4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3" fillId="0" borderId="0" xfId="0" applyFont="1"/>
    <xf numFmtId="3" fontId="3" fillId="0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righ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horizontal="right"/>
    </xf>
    <xf numFmtId="4" fontId="11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9" fillId="5" borderId="2" xfId="0" applyFont="1" applyFill="1" applyBorder="1" applyAlignment="1">
      <alignment horizontal="center" vertical="center"/>
    </xf>
  </cellXfs>
  <cellStyles count="2">
    <cellStyle name="Normal 2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2:R35"/>
  <sheetViews>
    <sheetView tabSelected="1" zoomScale="90" zoomScaleNormal="90" workbookViewId="0">
      <pane ySplit="4" topLeftCell="A17" activePane="bottomLeft" state="frozen"/>
      <selection activeCell="I21" sqref="I21"/>
      <selection pane="bottomLeft" activeCell="N16" sqref="N16"/>
    </sheetView>
  </sheetViews>
  <sheetFormatPr defaultColWidth="9.140625" defaultRowHeight="12" x14ac:dyDescent="0.2"/>
  <cols>
    <col min="1" max="1" width="17.85546875" style="56" customWidth="1"/>
    <col min="2" max="3" width="13.28515625" style="58" customWidth="1"/>
    <col min="4" max="7" width="13.28515625" style="56" customWidth="1"/>
    <col min="8" max="8" width="15.7109375" style="56" customWidth="1"/>
    <col min="9" max="9" width="39.7109375" style="56" customWidth="1"/>
    <col min="10" max="10" width="15.140625" style="57" customWidth="1"/>
    <col min="11" max="12" width="15.140625" style="84" customWidth="1"/>
    <col min="13" max="13" width="14.42578125" style="57" customWidth="1"/>
    <col min="14" max="14" width="14.5703125" style="59" customWidth="1"/>
    <col min="15" max="15" width="14.5703125" style="60" customWidth="1"/>
    <col min="16" max="16" width="29" style="65" customWidth="1"/>
    <col min="17" max="17" width="39.5703125" style="56" customWidth="1"/>
    <col min="18" max="18" width="10.85546875" style="57" bestFit="1" customWidth="1"/>
    <col min="19" max="16384" width="9.140625" style="56"/>
  </cols>
  <sheetData>
    <row r="2" spans="1:18" ht="24.95" customHeight="1" thickBot="1" x14ac:dyDescent="0.25">
      <c r="A2" s="21"/>
      <c r="B2" s="89" t="s">
        <v>99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1:18" ht="15" customHeight="1" thickTop="1" x14ac:dyDescent="0.2"/>
    <row r="4" spans="1:18" s="58" customFormat="1" ht="60" x14ac:dyDescent="0.2">
      <c r="A4" s="26" t="s">
        <v>34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82</v>
      </c>
      <c r="I4" s="26" t="s">
        <v>7</v>
      </c>
      <c r="J4" s="28" t="s">
        <v>36</v>
      </c>
      <c r="K4" s="28" t="s">
        <v>98</v>
      </c>
      <c r="L4" s="28" t="s">
        <v>84</v>
      </c>
      <c r="M4" s="28" t="s">
        <v>12</v>
      </c>
      <c r="N4" s="29" t="s">
        <v>35</v>
      </c>
      <c r="O4" s="29" t="s">
        <v>31</v>
      </c>
      <c r="P4" s="26" t="s">
        <v>8</v>
      </c>
      <c r="R4" s="61"/>
    </row>
    <row r="5" spans="1:18" s="58" customFormat="1" ht="25.5" customHeight="1" x14ac:dyDescent="0.2">
      <c r="A5" s="7"/>
      <c r="B5" s="7"/>
      <c r="C5" s="7"/>
      <c r="D5" s="7"/>
      <c r="E5" s="7"/>
      <c r="F5" s="7"/>
      <c r="G5" s="7"/>
      <c r="H5" s="7">
        <v>42211</v>
      </c>
      <c r="I5" s="8" t="s">
        <v>13</v>
      </c>
      <c r="J5" s="14">
        <f>SUM(J6,J11,J12,J13)</f>
        <v>1185000</v>
      </c>
      <c r="K5" s="14">
        <f t="shared" ref="K5:N5" si="0">SUM(K6,K11,K12,K13)</f>
        <v>0</v>
      </c>
      <c r="L5" s="14">
        <f t="shared" si="0"/>
        <v>1185000</v>
      </c>
      <c r="M5" s="14">
        <f t="shared" si="0"/>
        <v>1481250</v>
      </c>
      <c r="N5" s="14">
        <f t="shared" si="0"/>
        <v>1436812.4999999998</v>
      </c>
      <c r="O5" s="17"/>
      <c r="P5" s="16"/>
      <c r="Q5" s="60"/>
      <c r="R5" s="61"/>
    </row>
    <row r="6" spans="1:18" s="70" customFormat="1" ht="33" customHeight="1" x14ac:dyDescent="0.2">
      <c r="A6" s="26" t="s">
        <v>88</v>
      </c>
      <c r="B6" s="26" t="s">
        <v>16</v>
      </c>
      <c r="C6" s="26" t="s">
        <v>15</v>
      </c>
      <c r="D6" s="26" t="s">
        <v>14</v>
      </c>
      <c r="E6" s="26" t="s">
        <v>17</v>
      </c>
      <c r="F6" s="26" t="s">
        <v>53</v>
      </c>
      <c r="G6" s="26" t="s">
        <v>18</v>
      </c>
      <c r="H6" s="26"/>
      <c r="I6" s="72" t="s">
        <v>33</v>
      </c>
      <c r="J6" s="73">
        <f>SUM(J7:J10)</f>
        <v>775000</v>
      </c>
      <c r="K6" s="73">
        <f t="shared" ref="K6:N6" si="1">SUM(K7:K10)</f>
        <v>0</v>
      </c>
      <c r="L6" s="73">
        <f t="shared" si="1"/>
        <v>775000</v>
      </c>
      <c r="M6" s="73">
        <f t="shared" si="1"/>
        <v>968750</v>
      </c>
      <c r="N6" s="73">
        <f t="shared" si="1"/>
        <v>939687.49999999988</v>
      </c>
      <c r="O6" s="29" t="s">
        <v>9</v>
      </c>
      <c r="P6" s="67" t="s">
        <v>97</v>
      </c>
      <c r="Q6" s="68"/>
      <c r="R6" s="69"/>
    </row>
    <row r="7" spans="1:18" s="64" customFormat="1" ht="25.5" customHeight="1" x14ac:dyDescent="0.2">
      <c r="A7" s="55"/>
      <c r="B7" s="55"/>
      <c r="C7" s="55"/>
      <c r="D7" s="55"/>
      <c r="E7" s="44"/>
      <c r="F7" s="44"/>
      <c r="G7" s="44"/>
      <c r="H7" s="44" t="s">
        <v>10</v>
      </c>
      <c r="I7" s="51" t="s">
        <v>48</v>
      </c>
      <c r="J7" s="46">
        <v>660000</v>
      </c>
      <c r="K7" s="46">
        <v>0</v>
      </c>
      <c r="L7" s="46">
        <f t="shared" ref="L6:L25" si="2">SUM(J7:K7)</f>
        <v>660000</v>
      </c>
      <c r="M7" s="46">
        <f t="shared" ref="M6:M25" si="3">L7*1.25</f>
        <v>825000</v>
      </c>
      <c r="N7" s="46">
        <f>L7*1.2125</f>
        <v>800249.99999999988</v>
      </c>
      <c r="O7" s="48"/>
      <c r="P7" s="66"/>
      <c r="Q7" s="62"/>
      <c r="R7" s="63"/>
    </row>
    <row r="8" spans="1:18" s="64" customFormat="1" ht="25.5" customHeight="1" x14ac:dyDescent="0.2">
      <c r="A8" s="55"/>
      <c r="B8" s="55"/>
      <c r="C8" s="55"/>
      <c r="D8" s="55"/>
      <c r="E8" s="44"/>
      <c r="F8" s="44"/>
      <c r="G8" s="44"/>
      <c r="H8" s="44" t="s">
        <v>10</v>
      </c>
      <c r="I8" s="51" t="s">
        <v>40</v>
      </c>
      <c r="J8" s="46">
        <v>65000</v>
      </c>
      <c r="K8" s="46">
        <v>0</v>
      </c>
      <c r="L8" s="46">
        <f t="shared" si="2"/>
        <v>65000</v>
      </c>
      <c r="M8" s="46">
        <f t="shared" si="3"/>
        <v>81250</v>
      </c>
      <c r="N8" s="46">
        <f t="shared" ref="N8:N13" si="4">L8*1.2125</f>
        <v>78812.5</v>
      </c>
      <c r="O8" s="48"/>
      <c r="P8" s="53"/>
      <c r="R8" s="63"/>
    </row>
    <row r="9" spans="1:18" s="64" customFormat="1" ht="25.5" customHeight="1" x14ac:dyDescent="0.2">
      <c r="A9" s="55"/>
      <c r="B9" s="55"/>
      <c r="C9" s="55"/>
      <c r="D9" s="55"/>
      <c r="E9" s="44"/>
      <c r="F9" s="55"/>
      <c r="G9" s="44"/>
      <c r="H9" s="44" t="s">
        <v>10</v>
      </c>
      <c r="I9" s="51" t="s">
        <v>41</v>
      </c>
      <c r="J9" s="46">
        <v>30000</v>
      </c>
      <c r="K9" s="46">
        <v>0</v>
      </c>
      <c r="L9" s="46">
        <f t="shared" si="2"/>
        <v>30000</v>
      </c>
      <c r="M9" s="46">
        <f t="shared" si="3"/>
        <v>37500</v>
      </c>
      <c r="N9" s="46">
        <f t="shared" si="4"/>
        <v>36375</v>
      </c>
      <c r="O9" s="48"/>
      <c r="P9" s="66"/>
      <c r="R9" s="63"/>
    </row>
    <row r="10" spans="1:18" s="64" customFormat="1" ht="25.5" customHeight="1" x14ac:dyDescent="0.2">
      <c r="A10" s="55"/>
      <c r="B10" s="55"/>
      <c r="C10" s="55"/>
      <c r="D10" s="55"/>
      <c r="E10" s="44"/>
      <c r="F10" s="55"/>
      <c r="G10" s="44"/>
      <c r="H10" s="44" t="s">
        <v>10</v>
      </c>
      <c r="I10" s="51" t="s">
        <v>42</v>
      </c>
      <c r="J10" s="46">
        <v>20000</v>
      </c>
      <c r="K10" s="46">
        <v>0</v>
      </c>
      <c r="L10" s="46">
        <f t="shared" si="2"/>
        <v>20000</v>
      </c>
      <c r="M10" s="46">
        <f t="shared" si="3"/>
        <v>25000</v>
      </c>
      <c r="N10" s="46">
        <f t="shared" si="4"/>
        <v>24250</v>
      </c>
      <c r="O10" s="48"/>
      <c r="P10" s="66"/>
      <c r="R10" s="63"/>
    </row>
    <row r="11" spans="1:18" s="70" customFormat="1" ht="25.5" customHeight="1" x14ac:dyDescent="0.2">
      <c r="A11" s="74"/>
      <c r="B11" s="26" t="s">
        <v>55</v>
      </c>
      <c r="C11" s="26" t="s">
        <v>21</v>
      </c>
      <c r="D11" s="74"/>
      <c r="E11" s="26"/>
      <c r="F11" s="26"/>
      <c r="G11" s="26"/>
      <c r="H11" s="26" t="s">
        <v>10</v>
      </c>
      <c r="I11" s="72" t="s">
        <v>83</v>
      </c>
      <c r="J11" s="73">
        <v>60000</v>
      </c>
      <c r="K11" s="73">
        <v>0</v>
      </c>
      <c r="L11" s="73">
        <f t="shared" si="2"/>
        <v>60000</v>
      </c>
      <c r="M11" s="73">
        <f t="shared" si="3"/>
        <v>75000</v>
      </c>
      <c r="N11" s="73">
        <f t="shared" si="4"/>
        <v>72750</v>
      </c>
      <c r="O11" s="29" t="s">
        <v>9</v>
      </c>
      <c r="P11" s="67"/>
      <c r="R11" s="69"/>
    </row>
    <row r="12" spans="1:18" s="70" customFormat="1" ht="25.5" customHeight="1" x14ac:dyDescent="0.2">
      <c r="A12" s="74" t="s">
        <v>96</v>
      </c>
      <c r="B12" s="74" t="s">
        <v>49</v>
      </c>
      <c r="C12" s="26" t="s">
        <v>21</v>
      </c>
      <c r="D12" s="74"/>
      <c r="E12" s="26"/>
      <c r="F12" s="26"/>
      <c r="G12" s="26"/>
      <c r="H12" s="26" t="s">
        <v>10</v>
      </c>
      <c r="I12" s="75" t="s">
        <v>54</v>
      </c>
      <c r="J12" s="73">
        <v>50000</v>
      </c>
      <c r="K12" s="73">
        <v>0</v>
      </c>
      <c r="L12" s="73">
        <f t="shared" si="2"/>
        <v>50000</v>
      </c>
      <c r="M12" s="73">
        <f t="shared" si="3"/>
        <v>62500</v>
      </c>
      <c r="N12" s="73">
        <f t="shared" si="4"/>
        <v>60624.999999999993</v>
      </c>
      <c r="O12" s="29" t="s">
        <v>9</v>
      </c>
      <c r="P12" s="67"/>
      <c r="R12" s="69"/>
    </row>
    <row r="13" spans="1:18" s="70" customFormat="1" ht="25.5" customHeight="1" x14ac:dyDescent="0.2">
      <c r="A13" s="74"/>
      <c r="B13" s="74" t="s">
        <v>50</v>
      </c>
      <c r="C13" s="26" t="s">
        <v>15</v>
      </c>
      <c r="D13" s="74" t="s">
        <v>9</v>
      </c>
      <c r="E13" s="26" t="s">
        <v>17</v>
      </c>
      <c r="F13" s="74" t="s">
        <v>56</v>
      </c>
      <c r="G13" s="26" t="s">
        <v>18</v>
      </c>
      <c r="H13" s="26" t="s">
        <v>10</v>
      </c>
      <c r="I13" s="72" t="s">
        <v>43</v>
      </c>
      <c r="J13" s="73">
        <v>300000</v>
      </c>
      <c r="K13" s="73">
        <v>0</v>
      </c>
      <c r="L13" s="73">
        <f t="shared" si="2"/>
        <v>300000</v>
      </c>
      <c r="M13" s="73">
        <f t="shared" si="3"/>
        <v>375000</v>
      </c>
      <c r="N13" s="73">
        <f t="shared" si="4"/>
        <v>363750</v>
      </c>
      <c r="O13" s="29" t="s">
        <v>9</v>
      </c>
      <c r="P13" s="71"/>
      <c r="Q13" s="76"/>
      <c r="R13" s="69"/>
    </row>
    <row r="14" spans="1:18" s="58" customFormat="1" ht="24.75" customHeight="1" x14ac:dyDescent="0.2">
      <c r="A14" s="7"/>
      <c r="B14" s="10"/>
      <c r="C14" s="7"/>
      <c r="D14" s="7"/>
      <c r="E14" s="7"/>
      <c r="F14" s="7"/>
      <c r="G14" s="7"/>
      <c r="H14" s="7">
        <v>422411</v>
      </c>
      <c r="I14" s="8" t="s">
        <v>24</v>
      </c>
      <c r="J14" s="9">
        <f>J15+J16</f>
        <v>150000</v>
      </c>
      <c r="K14" s="9">
        <f t="shared" ref="K14:N14" si="5">K15+K16</f>
        <v>50000</v>
      </c>
      <c r="L14" s="9">
        <f t="shared" si="5"/>
        <v>200000</v>
      </c>
      <c r="M14" s="9">
        <f t="shared" si="5"/>
        <v>250000</v>
      </c>
      <c r="N14" s="9">
        <f t="shared" si="5"/>
        <v>250000</v>
      </c>
      <c r="O14" s="15"/>
      <c r="P14" s="13"/>
      <c r="R14" s="61"/>
    </row>
    <row r="15" spans="1:18" s="70" customFormat="1" ht="38.25" customHeight="1" x14ac:dyDescent="0.2">
      <c r="A15" s="26"/>
      <c r="B15" s="26" t="s">
        <v>51</v>
      </c>
      <c r="C15" s="26" t="s">
        <v>21</v>
      </c>
      <c r="D15" s="26"/>
      <c r="E15" s="26"/>
      <c r="F15" s="26"/>
      <c r="G15" s="26"/>
      <c r="H15" s="26" t="s">
        <v>10</v>
      </c>
      <c r="I15" s="72" t="s">
        <v>45</v>
      </c>
      <c r="J15" s="79">
        <v>150000</v>
      </c>
      <c r="K15" s="73">
        <v>0</v>
      </c>
      <c r="L15" s="73">
        <f t="shared" si="2"/>
        <v>150000</v>
      </c>
      <c r="M15" s="73">
        <f t="shared" si="3"/>
        <v>187500</v>
      </c>
      <c r="N15" s="79">
        <f>M15</f>
        <v>187500</v>
      </c>
      <c r="O15" s="29" t="s">
        <v>9</v>
      </c>
      <c r="P15" s="67" t="s">
        <v>97</v>
      </c>
      <c r="R15" s="69"/>
    </row>
    <row r="16" spans="1:18" s="87" customFormat="1" ht="35.25" customHeight="1" x14ac:dyDescent="0.2">
      <c r="A16" s="26" t="s">
        <v>89</v>
      </c>
      <c r="B16" s="26" t="s">
        <v>87</v>
      </c>
      <c r="C16" s="26" t="s">
        <v>21</v>
      </c>
      <c r="D16" s="26"/>
      <c r="E16" s="26"/>
      <c r="F16" s="26"/>
      <c r="G16" s="26"/>
      <c r="H16" s="26"/>
      <c r="I16" s="72" t="s">
        <v>86</v>
      </c>
      <c r="J16" s="79">
        <v>0</v>
      </c>
      <c r="K16" s="73">
        <v>50000</v>
      </c>
      <c r="L16" s="73">
        <f t="shared" si="2"/>
        <v>50000</v>
      </c>
      <c r="M16" s="73">
        <f t="shared" si="3"/>
        <v>62500</v>
      </c>
      <c r="N16" s="79">
        <f>M16</f>
        <v>62500</v>
      </c>
      <c r="O16" s="29" t="s">
        <v>9</v>
      </c>
      <c r="P16" s="67" t="s">
        <v>97</v>
      </c>
      <c r="R16" s="88"/>
    </row>
    <row r="17" spans="1:18" s="58" customFormat="1" ht="25.5" customHeight="1" x14ac:dyDescent="0.2">
      <c r="A17" s="7"/>
      <c r="B17" s="10"/>
      <c r="C17" s="7"/>
      <c r="D17" s="7"/>
      <c r="E17" s="7"/>
      <c r="F17" s="7"/>
      <c r="G17" s="7"/>
      <c r="H17" s="7">
        <v>42242</v>
      </c>
      <c r="I17" s="8" t="s">
        <v>23</v>
      </c>
      <c r="J17" s="9">
        <f>SUM(J18:J25)</f>
        <v>1420000</v>
      </c>
      <c r="K17" s="9">
        <f t="shared" ref="K17:N17" si="6">SUM(K18:K25)</f>
        <v>360000</v>
      </c>
      <c r="L17" s="9">
        <f t="shared" si="6"/>
        <v>1780000</v>
      </c>
      <c r="M17" s="9">
        <f t="shared" si="6"/>
        <v>2225000</v>
      </c>
      <c r="N17" s="9">
        <f t="shared" si="6"/>
        <v>2028750</v>
      </c>
      <c r="O17" s="15"/>
      <c r="P17" s="13"/>
      <c r="Q17" s="61"/>
      <c r="R17" s="61"/>
    </row>
    <row r="18" spans="1:18" s="86" customFormat="1" ht="32.25" customHeight="1" x14ac:dyDescent="0.2">
      <c r="A18" s="26" t="s">
        <v>90</v>
      </c>
      <c r="B18" s="78" t="s">
        <v>25</v>
      </c>
      <c r="C18" s="26" t="s">
        <v>21</v>
      </c>
      <c r="D18" s="26"/>
      <c r="E18" s="26"/>
      <c r="F18" s="74"/>
      <c r="G18" s="26"/>
      <c r="H18" s="26" t="s">
        <v>26</v>
      </c>
      <c r="I18" s="72" t="s">
        <v>27</v>
      </c>
      <c r="J18" s="79">
        <v>190000</v>
      </c>
      <c r="K18" s="73">
        <v>-10000</v>
      </c>
      <c r="L18" s="73">
        <f t="shared" si="2"/>
        <v>180000</v>
      </c>
      <c r="M18" s="73">
        <f t="shared" si="3"/>
        <v>225000</v>
      </c>
      <c r="N18" s="71">
        <f>L18</f>
        <v>180000</v>
      </c>
      <c r="O18" s="29" t="s">
        <v>9</v>
      </c>
      <c r="P18" s="67" t="s">
        <v>97</v>
      </c>
      <c r="Q18" s="85"/>
      <c r="R18" s="85"/>
    </row>
    <row r="19" spans="1:18" s="81" customFormat="1" ht="39" customHeight="1" x14ac:dyDescent="0.2">
      <c r="A19" s="26"/>
      <c r="B19" s="78" t="s">
        <v>25</v>
      </c>
      <c r="C19" s="26" t="s">
        <v>15</v>
      </c>
      <c r="D19" s="26" t="s">
        <v>14</v>
      </c>
      <c r="E19" s="26" t="s">
        <v>17</v>
      </c>
      <c r="F19" s="74" t="s">
        <v>57</v>
      </c>
      <c r="G19" s="26" t="s">
        <v>30</v>
      </c>
      <c r="H19" s="26" t="s">
        <v>10</v>
      </c>
      <c r="I19" s="72" t="s">
        <v>28</v>
      </c>
      <c r="J19" s="79">
        <v>300000</v>
      </c>
      <c r="K19" s="73">
        <v>0</v>
      </c>
      <c r="L19" s="73">
        <f t="shared" si="2"/>
        <v>300000</v>
      </c>
      <c r="M19" s="73">
        <f t="shared" si="3"/>
        <v>375000</v>
      </c>
      <c r="N19" s="71">
        <f>L19*1.2125</f>
        <v>363750</v>
      </c>
      <c r="O19" s="29" t="s">
        <v>9</v>
      </c>
      <c r="P19" s="67" t="s">
        <v>97</v>
      </c>
      <c r="R19" s="80"/>
    </row>
    <row r="20" spans="1:18" s="81" customFormat="1" ht="38.25" customHeight="1" x14ac:dyDescent="0.2">
      <c r="A20" s="26"/>
      <c r="B20" s="78" t="s">
        <v>29</v>
      </c>
      <c r="C20" s="26" t="s">
        <v>21</v>
      </c>
      <c r="D20" s="26"/>
      <c r="E20" s="26"/>
      <c r="F20" s="74"/>
      <c r="G20" s="26"/>
      <c r="H20" s="26" t="s">
        <v>22</v>
      </c>
      <c r="I20" s="72" t="s">
        <v>38</v>
      </c>
      <c r="J20" s="79">
        <v>20000</v>
      </c>
      <c r="K20" s="73">
        <v>0</v>
      </c>
      <c r="L20" s="73">
        <f t="shared" si="2"/>
        <v>20000</v>
      </c>
      <c r="M20" s="73">
        <f t="shared" si="3"/>
        <v>25000</v>
      </c>
      <c r="N20" s="71">
        <f>M20</f>
        <v>25000</v>
      </c>
      <c r="O20" s="29" t="s">
        <v>9</v>
      </c>
      <c r="P20" s="67" t="s">
        <v>97</v>
      </c>
      <c r="Q20" s="82"/>
      <c r="R20" s="80"/>
    </row>
    <row r="21" spans="1:18" s="81" customFormat="1" ht="36" customHeight="1" x14ac:dyDescent="0.2">
      <c r="A21" s="26"/>
      <c r="B21" s="78" t="s">
        <v>29</v>
      </c>
      <c r="C21" s="26" t="s">
        <v>21</v>
      </c>
      <c r="D21" s="26"/>
      <c r="E21" s="26"/>
      <c r="F21" s="74"/>
      <c r="G21" s="26"/>
      <c r="H21" s="26" t="s">
        <v>22</v>
      </c>
      <c r="I21" s="72" t="s">
        <v>39</v>
      </c>
      <c r="J21" s="79">
        <v>100000</v>
      </c>
      <c r="K21" s="73">
        <v>0</v>
      </c>
      <c r="L21" s="73">
        <f t="shared" si="2"/>
        <v>100000</v>
      </c>
      <c r="M21" s="73">
        <f t="shared" si="3"/>
        <v>125000</v>
      </c>
      <c r="N21" s="71">
        <f>M21</f>
        <v>125000</v>
      </c>
      <c r="O21" s="29" t="s">
        <v>9</v>
      </c>
      <c r="P21" s="67" t="s">
        <v>97</v>
      </c>
      <c r="Q21" s="82"/>
      <c r="R21" s="80"/>
    </row>
    <row r="22" spans="1:18" s="81" customFormat="1" ht="36" x14ac:dyDescent="0.2">
      <c r="A22" s="26" t="s">
        <v>91</v>
      </c>
      <c r="B22" s="26" t="s">
        <v>52</v>
      </c>
      <c r="C22" s="26" t="s">
        <v>15</v>
      </c>
      <c r="D22" s="26" t="s">
        <v>9</v>
      </c>
      <c r="E22" s="26" t="s">
        <v>17</v>
      </c>
      <c r="F22" s="26" t="s">
        <v>58</v>
      </c>
      <c r="G22" s="26" t="s">
        <v>30</v>
      </c>
      <c r="H22" s="26" t="s">
        <v>46</v>
      </c>
      <c r="I22" s="72" t="s">
        <v>47</v>
      </c>
      <c r="J22" s="79">
        <v>260000</v>
      </c>
      <c r="K22" s="73">
        <v>0</v>
      </c>
      <c r="L22" s="73">
        <f t="shared" si="2"/>
        <v>260000</v>
      </c>
      <c r="M22" s="73">
        <f t="shared" si="3"/>
        <v>325000</v>
      </c>
      <c r="N22" s="71">
        <f>L22</f>
        <v>260000</v>
      </c>
      <c r="O22" s="29" t="s">
        <v>9</v>
      </c>
      <c r="P22" s="67" t="s">
        <v>97</v>
      </c>
      <c r="R22" s="80"/>
    </row>
    <row r="23" spans="1:18" s="81" customFormat="1" ht="39.950000000000003" customHeight="1" x14ac:dyDescent="0.2">
      <c r="A23" s="26"/>
      <c r="B23" s="26" t="s">
        <v>32</v>
      </c>
      <c r="C23" s="26" t="s">
        <v>15</v>
      </c>
      <c r="D23" s="26" t="s">
        <v>9</v>
      </c>
      <c r="E23" s="26" t="s">
        <v>17</v>
      </c>
      <c r="F23" s="26" t="s">
        <v>59</v>
      </c>
      <c r="G23" s="26" t="s">
        <v>30</v>
      </c>
      <c r="H23" s="26" t="s">
        <v>22</v>
      </c>
      <c r="I23" s="72" t="s">
        <v>37</v>
      </c>
      <c r="J23" s="79">
        <v>550000</v>
      </c>
      <c r="K23" s="73">
        <v>0</v>
      </c>
      <c r="L23" s="73">
        <f t="shared" si="2"/>
        <v>550000</v>
      </c>
      <c r="M23" s="73">
        <f t="shared" si="3"/>
        <v>687500</v>
      </c>
      <c r="N23" s="71">
        <f>M23</f>
        <v>687500</v>
      </c>
      <c r="O23" s="29" t="s">
        <v>9</v>
      </c>
      <c r="P23" s="67" t="s">
        <v>97</v>
      </c>
      <c r="Q23" s="82"/>
      <c r="R23" s="80"/>
    </row>
    <row r="24" spans="1:18" s="81" customFormat="1" ht="33.75" customHeight="1" x14ac:dyDescent="0.2">
      <c r="A24" s="26" t="s">
        <v>92</v>
      </c>
      <c r="B24" s="26" t="s">
        <v>25</v>
      </c>
      <c r="C24" s="26" t="s">
        <v>21</v>
      </c>
      <c r="D24" s="26" t="s">
        <v>9</v>
      </c>
      <c r="E24" s="26"/>
      <c r="F24" s="26"/>
      <c r="G24" s="26"/>
      <c r="H24" s="26" t="s">
        <v>22</v>
      </c>
      <c r="I24" s="72" t="s">
        <v>85</v>
      </c>
      <c r="J24" s="79">
        <v>0</v>
      </c>
      <c r="K24" s="73">
        <v>70000</v>
      </c>
      <c r="L24" s="73">
        <f t="shared" si="2"/>
        <v>70000</v>
      </c>
      <c r="M24" s="73">
        <f t="shared" si="3"/>
        <v>87500</v>
      </c>
      <c r="N24" s="71">
        <f>M24</f>
        <v>87500</v>
      </c>
      <c r="O24" s="29" t="s">
        <v>9</v>
      </c>
      <c r="P24" s="67" t="s">
        <v>97</v>
      </c>
      <c r="Q24" s="82"/>
      <c r="R24" s="80"/>
    </row>
    <row r="25" spans="1:18" s="81" customFormat="1" ht="33" customHeight="1" x14ac:dyDescent="0.2">
      <c r="A25" s="26" t="s">
        <v>93</v>
      </c>
      <c r="B25" s="26" t="s">
        <v>94</v>
      </c>
      <c r="C25" s="26" t="s">
        <v>15</v>
      </c>
      <c r="D25" s="26" t="s">
        <v>9</v>
      </c>
      <c r="E25" s="26" t="s">
        <v>17</v>
      </c>
      <c r="F25" s="26" t="s">
        <v>53</v>
      </c>
      <c r="G25" s="26"/>
      <c r="H25" s="26" t="s">
        <v>46</v>
      </c>
      <c r="I25" s="72" t="s">
        <v>95</v>
      </c>
      <c r="J25" s="79">
        <v>0</v>
      </c>
      <c r="K25" s="73">
        <v>300000</v>
      </c>
      <c r="L25" s="73">
        <f t="shared" si="2"/>
        <v>300000</v>
      </c>
      <c r="M25" s="73">
        <f t="shared" si="3"/>
        <v>375000</v>
      </c>
      <c r="N25" s="71">
        <f>L25</f>
        <v>300000</v>
      </c>
      <c r="O25" s="29" t="s">
        <v>9</v>
      </c>
      <c r="P25" s="67" t="s">
        <v>97</v>
      </c>
      <c r="Q25" s="82"/>
      <c r="R25" s="80"/>
    </row>
    <row r="26" spans="1:18" ht="24.95" customHeight="1" x14ac:dyDescent="0.2">
      <c r="A26" s="38"/>
      <c r="B26" s="12"/>
      <c r="C26" s="39"/>
      <c r="D26" s="39"/>
      <c r="E26" s="40"/>
      <c r="F26" s="39"/>
      <c r="G26" s="12"/>
      <c r="H26" s="40"/>
      <c r="I26" s="41" t="s">
        <v>0</v>
      </c>
      <c r="J26" s="42">
        <f>J5+J14+J17</f>
        <v>2755000</v>
      </c>
      <c r="K26" s="42">
        <f t="shared" ref="K26:N26" si="7">K5+K14+K17</f>
        <v>410000</v>
      </c>
      <c r="L26" s="42">
        <f>L5+L14+L17</f>
        <v>3165000</v>
      </c>
      <c r="M26" s="42">
        <f t="shared" si="7"/>
        <v>3956250</v>
      </c>
      <c r="N26" s="42">
        <f t="shared" si="7"/>
        <v>3715562.5</v>
      </c>
      <c r="O26" s="43"/>
      <c r="P26" s="42"/>
      <c r="Q26" s="59"/>
    </row>
    <row r="31" spans="1:18" x14ac:dyDescent="0.2">
      <c r="N31" s="57"/>
    </row>
    <row r="35" spans="14:14" x14ac:dyDescent="0.2">
      <c r="N35" s="57"/>
    </row>
  </sheetData>
  <mergeCells count="1">
    <mergeCell ref="B2:P2"/>
  </mergeCells>
  <pageMargins left="0.70866141732283472" right="0.70866141732283472" top="0.74803149606299213" bottom="0.55118110236220474" header="0.31496062992125984" footer="0.31496062992125984"/>
  <pageSetup paperSize="8" scale="72" fitToHeight="0" orientation="landscape" r:id="rId1"/>
  <headerFooter>
    <oddHeader xml:space="preserve">&amp;L&amp;"-,Uobičajeno"&amp;11Upravno vijeće
03.05.2022&amp;C&amp;"-,Uobičajeno"&amp;11Plan nabave dugotrajne nefinancijske imovine za 2022. godinu - I. Rebalans&amp;R&amp;"-,Uobičajeno"&amp;11 13. sjednica
Točka 3. dnevnog reda&amp;"Arial,Uobičajeno"&amp;10
</oddHeader>
    <oddFooter>&amp;L&amp;"-,Uobičajeno"&amp;11Nastavni zavod za javno zdravstvo "Dr. Andrija Štampar"&amp;C&amp;"-,Uobičajeno"&amp;11&amp;F&amp;R&amp;"-,Uobičajeno"&amp;11&amp;P/&amp;N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A2:O19"/>
  <sheetViews>
    <sheetView zoomScale="115" zoomScaleNormal="115" workbookViewId="0">
      <selection activeCell="I21" sqref="I21"/>
    </sheetView>
  </sheetViews>
  <sheetFormatPr defaultColWidth="9.140625" defaultRowHeight="12" x14ac:dyDescent="0.2"/>
  <cols>
    <col min="1" max="1" width="13.28515625" style="1" customWidth="1"/>
    <col min="2" max="3" width="13.28515625" style="3" customWidth="1"/>
    <col min="4" max="8" width="13.28515625" style="1" customWidth="1"/>
    <col min="9" max="9" width="39.7109375" style="1" customWidth="1"/>
    <col min="10" max="10" width="15.140625" style="2" customWidth="1"/>
    <col min="11" max="11" width="14.42578125" style="2" customWidth="1"/>
    <col min="12" max="12" width="14.5703125" style="5" customWidth="1"/>
    <col min="13" max="13" width="14.5703125" style="6" customWidth="1"/>
    <col min="14" max="14" width="29" style="1" customWidth="1"/>
    <col min="15" max="16384" width="9.140625" style="1"/>
  </cols>
  <sheetData>
    <row r="2" spans="1:15" ht="24.95" customHeight="1" thickBot="1" x14ac:dyDescent="0.25">
      <c r="A2" s="21"/>
      <c r="B2" s="89" t="s">
        <v>81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5" s="22" customFormat="1" ht="15" customHeight="1" thickTop="1" x14ac:dyDescent="0.2">
      <c r="B3" s="23"/>
      <c r="C3" s="23"/>
      <c r="J3" s="24" t="e">
        <v>#REF!</v>
      </c>
      <c r="K3" s="24" t="e">
        <f>K6+#REF!+#REF!+#REF!+#REF!+#REF!+#REF!+#REF!+#REF!+#REF!+#REF!+#REF!+#REF!+#REF!+#REF!+#REF!+K7+#REF!+#REF!+#REF!+#REF!+#REF!+#REF!+#REF!+#REF!+#REF!+#REF!+#REF!+#REF!+K11+#REF!+K16+K17+K18</f>
        <v>#REF!</v>
      </c>
      <c r="L3" s="24" t="e">
        <f>L6+#REF!+#REF!+#REF!+#REF!+#REF!+#REF!+#REF!+#REF!+#REF!+#REF!+#REF!+#REF!+#REF!+#REF!+#REF!+L7+#REF!+#REF!+#REF!+#REF!+#REF!+#REF!+#REF!+#REF!+#REF!+#REF!+#REF!+#REF!+L11+#REF!+L16+L17+L18</f>
        <v>#REF!</v>
      </c>
      <c r="M3" s="25"/>
    </row>
    <row r="4" spans="1:15" s="3" customFormat="1" ht="60" x14ac:dyDescent="0.2">
      <c r="A4" s="26" t="s">
        <v>34</v>
      </c>
      <c r="B4" s="26" t="s">
        <v>1</v>
      </c>
      <c r="C4" s="26" t="s">
        <v>2</v>
      </c>
      <c r="D4" s="26" t="s">
        <v>3</v>
      </c>
      <c r="E4" s="26" t="s">
        <v>4</v>
      </c>
      <c r="F4" s="26" t="s">
        <v>5</v>
      </c>
      <c r="G4" s="26" t="s">
        <v>6</v>
      </c>
      <c r="H4" s="26" t="s">
        <v>82</v>
      </c>
      <c r="I4" s="26" t="s">
        <v>7</v>
      </c>
      <c r="J4" s="27" t="s">
        <v>60</v>
      </c>
      <c r="K4" s="28" t="s">
        <v>12</v>
      </c>
      <c r="L4" s="29" t="s">
        <v>35</v>
      </c>
      <c r="M4" s="29" t="s">
        <v>31</v>
      </c>
      <c r="N4" s="26" t="s">
        <v>8</v>
      </c>
    </row>
    <row r="5" spans="1:15" s="3" customFormat="1" ht="25.5" customHeight="1" x14ac:dyDescent="0.2">
      <c r="A5" s="7"/>
      <c r="B5" s="7"/>
      <c r="C5" s="7"/>
      <c r="D5" s="7"/>
      <c r="E5" s="7"/>
      <c r="F5" s="7"/>
      <c r="G5" s="7"/>
      <c r="H5" s="7">
        <v>41231</v>
      </c>
      <c r="I5" s="13" t="s">
        <v>61</v>
      </c>
      <c r="J5" s="14">
        <f>SUM(J6:J6)</f>
        <v>1950000</v>
      </c>
      <c r="K5" s="14">
        <f>SUM(K6:K6)</f>
        <v>2437500</v>
      </c>
      <c r="L5" s="14">
        <f>SUM(L6:L6)</f>
        <v>2379000</v>
      </c>
      <c r="M5" s="15"/>
      <c r="N5" s="16"/>
    </row>
    <row r="6" spans="1:15" s="49" customFormat="1" ht="25.5" customHeight="1" x14ac:dyDescent="0.2">
      <c r="A6" s="44" t="s">
        <v>62</v>
      </c>
      <c r="B6" s="44" t="s">
        <v>50</v>
      </c>
      <c r="C6" s="44" t="s">
        <v>15</v>
      </c>
      <c r="D6" s="44" t="s">
        <v>9</v>
      </c>
      <c r="E6" s="44" t="s">
        <v>63</v>
      </c>
      <c r="F6" s="44"/>
      <c r="G6" s="44" t="s">
        <v>64</v>
      </c>
      <c r="H6" s="44" t="s">
        <v>10</v>
      </c>
      <c r="I6" s="45" t="s">
        <v>65</v>
      </c>
      <c r="J6" s="46">
        <v>1950000</v>
      </c>
      <c r="K6" s="47">
        <f>J6*1.25</f>
        <v>2437500</v>
      </c>
      <c r="L6" s="46">
        <f>J6*1.22</f>
        <v>2379000</v>
      </c>
      <c r="M6" s="48" t="s">
        <v>9</v>
      </c>
      <c r="N6" s="45" t="s">
        <v>11</v>
      </c>
    </row>
    <row r="7" spans="1:15" s="3" customFormat="1" ht="27" customHeight="1" x14ac:dyDescent="0.2">
      <c r="A7" s="7"/>
      <c r="B7" s="7"/>
      <c r="C7" s="7"/>
      <c r="D7" s="7"/>
      <c r="E7" s="7"/>
      <c r="F7" s="7"/>
      <c r="G7" s="7"/>
      <c r="H7" s="7">
        <v>422120</v>
      </c>
      <c r="I7" s="8" t="s">
        <v>66</v>
      </c>
      <c r="J7" s="34">
        <v>1000000</v>
      </c>
      <c r="K7" s="34">
        <f>J7*1.25</f>
        <v>1250000</v>
      </c>
      <c r="L7" s="34">
        <f>J7</f>
        <v>1000000</v>
      </c>
      <c r="M7" s="16"/>
      <c r="N7" s="16"/>
    </row>
    <row r="8" spans="1:15" s="3" customFormat="1" ht="27" customHeight="1" x14ac:dyDescent="0.2">
      <c r="A8" s="7"/>
      <c r="B8" s="10"/>
      <c r="C8" s="7"/>
      <c r="D8" s="7"/>
      <c r="E8" s="7"/>
      <c r="F8" s="7"/>
      <c r="G8" s="7"/>
      <c r="H8" s="7">
        <v>42242</v>
      </c>
      <c r="I8" s="8" t="s">
        <v>23</v>
      </c>
      <c r="J8" s="9">
        <f>J9</f>
        <v>1870000</v>
      </c>
      <c r="K8" s="9">
        <f t="shared" ref="K8:L8" si="0">K9</f>
        <v>2337500</v>
      </c>
      <c r="L8" s="9">
        <f t="shared" si="0"/>
        <v>2337500</v>
      </c>
      <c r="M8" s="15"/>
      <c r="N8" s="13"/>
    </row>
    <row r="9" spans="1:15" s="49" customFormat="1" ht="27" customHeight="1" x14ac:dyDescent="0.2">
      <c r="A9" s="44" t="s">
        <v>77</v>
      </c>
      <c r="B9" s="50" t="s">
        <v>29</v>
      </c>
      <c r="C9" s="44" t="s">
        <v>15</v>
      </c>
      <c r="D9" s="44" t="s">
        <v>14</v>
      </c>
      <c r="E9" s="44" t="s">
        <v>17</v>
      </c>
      <c r="F9" s="44" t="s">
        <v>78</v>
      </c>
      <c r="G9" s="44" t="s">
        <v>30</v>
      </c>
      <c r="H9" s="44" t="s">
        <v>22</v>
      </c>
      <c r="I9" s="51" t="s">
        <v>79</v>
      </c>
      <c r="J9" s="52">
        <v>1870000</v>
      </c>
      <c r="K9" s="53">
        <v>2337500</v>
      </c>
      <c r="L9" s="53">
        <f>K9</f>
        <v>2337500</v>
      </c>
      <c r="M9" s="48" t="s">
        <v>9</v>
      </c>
      <c r="N9" s="45" t="s">
        <v>11</v>
      </c>
    </row>
    <row r="10" spans="1:15" s="3" customFormat="1" ht="25.5" customHeight="1" x14ac:dyDescent="0.2">
      <c r="A10" s="8"/>
      <c r="B10" s="7"/>
      <c r="C10" s="7"/>
      <c r="D10" s="7"/>
      <c r="E10" s="7"/>
      <c r="F10" s="7"/>
      <c r="G10" s="11"/>
      <c r="H10" s="7">
        <v>4231</v>
      </c>
      <c r="I10" s="8" t="s">
        <v>19</v>
      </c>
      <c r="J10" s="9">
        <f t="shared" ref="J10" si="1">J11</f>
        <v>850000</v>
      </c>
      <c r="K10" s="9">
        <f t="shared" ref="K10" si="2">K11</f>
        <v>1062500</v>
      </c>
      <c r="L10" s="9">
        <f t="shared" ref="L10" si="3">L11</f>
        <v>1037000</v>
      </c>
      <c r="M10" s="15"/>
      <c r="N10" s="13"/>
    </row>
    <row r="11" spans="1:15" s="49" customFormat="1" ht="25.5" customHeight="1" x14ac:dyDescent="0.2">
      <c r="A11" s="44" t="s">
        <v>67</v>
      </c>
      <c r="B11" s="44" t="s">
        <v>20</v>
      </c>
      <c r="C11" s="44" t="s">
        <v>15</v>
      </c>
      <c r="D11" s="44" t="s">
        <v>14</v>
      </c>
      <c r="E11" s="44" t="s">
        <v>17</v>
      </c>
      <c r="F11" s="44"/>
      <c r="G11" s="44" t="s">
        <v>18</v>
      </c>
      <c r="H11" s="44" t="s">
        <v>10</v>
      </c>
      <c r="I11" s="51" t="s">
        <v>68</v>
      </c>
      <c r="J11" s="52">
        <v>850000</v>
      </c>
      <c r="K11" s="52">
        <f>J11*1.25</f>
        <v>1062500</v>
      </c>
      <c r="L11" s="52">
        <f>J11*1.22</f>
        <v>1037000</v>
      </c>
      <c r="M11" s="48" t="s">
        <v>9</v>
      </c>
      <c r="N11" s="45" t="s">
        <v>11</v>
      </c>
    </row>
    <row r="12" spans="1:15" s="3" customFormat="1" ht="25.5" customHeight="1" x14ac:dyDescent="0.2">
      <c r="A12" s="7"/>
      <c r="B12" s="7"/>
      <c r="C12" s="7"/>
      <c r="D12" s="7"/>
      <c r="E12" s="7"/>
      <c r="F12" s="7"/>
      <c r="G12" s="7"/>
      <c r="H12" s="7">
        <v>4511</v>
      </c>
      <c r="I12" s="8" t="s">
        <v>44</v>
      </c>
      <c r="J12" s="9">
        <f t="shared" ref="J12:N12" si="4">J13</f>
        <v>1000000</v>
      </c>
      <c r="K12" s="9">
        <f t="shared" si="4"/>
        <v>1250000</v>
      </c>
      <c r="L12" s="9">
        <f t="shared" si="4"/>
        <v>1000000</v>
      </c>
      <c r="M12" s="9" t="s">
        <v>9</v>
      </c>
      <c r="N12" s="9" t="str">
        <f t="shared" si="4"/>
        <v>PROVODI URED ZA JAVNU NABAVU GRADA ZAGREBA</v>
      </c>
      <c r="O12" s="4"/>
    </row>
    <row r="13" spans="1:15" s="49" customFormat="1" ht="25.5" customHeight="1" x14ac:dyDescent="0.2">
      <c r="A13" s="44"/>
      <c r="B13" s="44"/>
      <c r="C13" s="44"/>
      <c r="D13" s="44"/>
      <c r="E13" s="44"/>
      <c r="F13" s="44"/>
      <c r="G13" s="44"/>
      <c r="H13" s="44">
        <v>45111</v>
      </c>
      <c r="I13" s="51" t="s">
        <v>80</v>
      </c>
      <c r="J13" s="52">
        <v>1000000</v>
      </c>
      <c r="K13" s="52">
        <v>1250000</v>
      </c>
      <c r="L13" s="52">
        <v>1000000</v>
      </c>
      <c r="M13" s="52"/>
      <c r="N13" s="52" t="s">
        <v>11</v>
      </c>
      <c r="O13" s="54"/>
    </row>
    <row r="14" spans="1:15" s="3" customFormat="1" ht="28.5" customHeight="1" x14ac:dyDescent="0.2">
      <c r="A14" s="7"/>
      <c r="B14" s="7"/>
      <c r="C14" s="7"/>
      <c r="D14" s="7"/>
      <c r="E14" s="7"/>
      <c r="F14" s="18"/>
      <c r="G14" s="7"/>
      <c r="H14" s="19">
        <v>4541</v>
      </c>
      <c r="I14" s="8" t="s">
        <v>69</v>
      </c>
      <c r="J14" s="9">
        <f t="shared" ref="J14:K14" si="5">J15</f>
        <v>6152000</v>
      </c>
      <c r="K14" s="9">
        <f t="shared" si="5"/>
        <v>7690000</v>
      </c>
      <c r="L14" s="9">
        <f t="shared" ref="L14" si="6">L15</f>
        <v>6152000</v>
      </c>
      <c r="M14" s="11"/>
      <c r="N14" s="20"/>
    </row>
    <row r="15" spans="1:15" s="77" customFormat="1" ht="41.25" customHeight="1" x14ac:dyDescent="0.2">
      <c r="A15" s="26" t="s">
        <v>70</v>
      </c>
      <c r="B15" s="26" t="s">
        <v>71</v>
      </c>
      <c r="C15" s="26" t="s">
        <v>15</v>
      </c>
      <c r="D15" s="26" t="s">
        <v>14</v>
      </c>
      <c r="E15" s="26" t="s">
        <v>17</v>
      </c>
      <c r="F15" s="74" t="s">
        <v>72</v>
      </c>
      <c r="G15" s="26"/>
      <c r="H15" s="83" t="s">
        <v>46</v>
      </c>
      <c r="I15" s="72" t="s">
        <v>73</v>
      </c>
      <c r="J15" s="79">
        <f t="shared" ref="J15" si="7">SUM(J16:J18)</f>
        <v>6152000</v>
      </c>
      <c r="K15" s="79">
        <f t="shared" ref="K15" si="8">SUM(K16:K18)</f>
        <v>7690000</v>
      </c>
      <c r="L15" s="79">
        <f t="shared" ref="L15" si="9">SUM(L16:L18)</f>
        <v>6152000</v>
      </c>
      <c r="M15" s="26" t="s">
        <v>14</v>
      </c>
      <c r="N15" s="67" t="s">
        <v>11</v>
      </c>
    </row>
    <row r="16" spans="1:15" s="3" customFormat="1" ht="25.5" customHeight="1" x14ac:dyDescent="0.2">
      <c r="A16" s="31"/>
      <c r="B16" s="30"/>
      <c r="C16" s="30"/>
      <c r="D16" s="30"/>
      <c r="E16" s="30"/>
      <c r="F16" s="30"/>
      <c r="G16" s="30"/>
      <c r="H16" s="30"/>
      <c r="I16" s="32" t="s">
        <v>74</v>
      </c>
      <c r="J16" s="36">
        <v>2376000</v>
      </c>
      <c r="K16" s="37">
        <f>J16*1.25</f>
        <v>2970000</v>
      </c>
      <c r="L16" s="35">
        <f>J16</f>
        <v>2376000</v>
      </c>
      <c r="M16" s="30"/>
      <c r="N16" s="33"/>
    </row>
    <row r="17" spans="1:14" s="3" customFormat="1" ht="25.5" customHeight="1" x14ac:dyDescent="0.2">
      <c r="A17" s="30"/>
      <c r="B17" s="30"/>
      <c r="C17" s="30"/>
      <c r="D17" s="30"/>
      <c r="E17" s="30"/>
      <c r="F17" s="30"/>
      <c r="G17" s="30"/>
      <c r="H17" s="30"/>
      <c r="I17" s="32" t="s">
        <v>75</v>
      </c>
      <c r="J17" s="36">
        <v>2376000</v>
      </c>
      <c r="K17" s="37">
        <f>J17*1.25</f>
        <v>2970000</v>
      </c>
      <c r="L17" s="35">
        <f t="shared" ref="L17:L18" si="10">J17</f>
        <v>2376000</v>
      </c>
      <c r="M17" s="30"/>
      <c r="N17" s="33"/>
    </row>
    <row r="18" spans="1:14" s="3" customFormat="1" ht="25.5" customHeight="1" x14ac:dyDescent="0.2">
      <c r="A18" s="30"/>
      <c r="B18" s="30"/>
      <c r="C18" s="30"/>
      <c r="D18" s="30"/>
      <c r="E18" s="30"/>
      <c r="F18" s="30"/>
      <c r="G18" s="30"/>
      <c r="H18" s="30"/>
      <c r="I18" s="32" t="s">
        <v>76</v>
      </c>
      <c r="J18" s="36">
        <v>1400000</v>
      </c>
      <c r="K18" s="37">
        <f>J18*1.25</f>
        <v>1750000</v>
      </c>
      <c r="L18" s="35">
        <f t="shared" si="10"/>
        <v>1400000</v>
      </c>
      <c r="M18" s="30"/>
      <c r="N18" s="33"/>
    </row>
    <row r="19" spans="1:14" ht="24.95" customHeight="1" x14ac:dyDescent="0.2">
      <c r="A19" s="38"/>
      <c r="B19" s="12"/>
      <c r="C19" s="39"/>
      <c r="D19" s="39"/>
      <c r="E19" s="40"/>
      <c r="F19" s="39"/>
      <c r="G19" s="12"/>
      <c r="H19" s="40"/>
      <c r="I19" s="41" t="s">
        <v>0</v>
      </c>
      <c r="J19" s="42">
        <f t="shared" ref="J19:K19" si="11">J5+J7+J10+J14+J8+J12</f>
        <v>12822000</v>
      </c>
      <c r="K19" s="42">
        <f t="shared" si="11"/>
        <v>16027500</v>
      </c>
      <c r="L19" s="42">
        <f>L5+L7+L10+L14+L8+L12</f>
        <v>13905500</v>
      </c>
      <c r="M19" s="43"/>
      <c r="N19" s="42"/>
    </row>
  </sheetData>
  <mergeCells count="1">
    <mergeCell ref="B2:N2"/>
  </mergeCells>
  <pageMargins left="0.70866141732283472" right="0.70866141732283472" top="0.74803149606299213" bottom="0.55118110236220474" header="0.31496062992125984" footer="0.31496062992125984"/>
  <pageSetup paperSize="8" scale="84" fitToHeight="0" orientation="landscape" r:id="rId1"/>
  <headerFooter>
    <oddHeader xml:space="preserve">&amp;L&amp;"-,Uobičajeno"&amp;11Upravno vijeće
03.05.2022&amp;C&amp;"-,Uobičajeno"&amp;11Plan nabave dugotrajne nefinancijske imovine za 2022. godinu - I. Rebalans&amp;R&amp;"-,Uobičajeno"&amp;11 13. sjednica
Točka 3. dnevnog reda&amp;"Arial,Uobičajeno"&amp;10
</oddHeader>
    <oddFooter>&amp;L&amp;"-,Uobičajeno"&amp;11Nastavni zavod za javno zdravstvo "Dr. Andrija Štampar"&amp;C&amp;"-,Uobičajeno"&amp;11&amp;F&amp;R&amp;"-,Uobičajeno"&amp;11&amp;P/&amp;N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PLAN 2022 - I. Rebalans</vt:lpstr>
      <vt:lpstr>Nerealizirano 2021</vt:lpstr>
    </vt:vector>
  </TitlesOfParts>
  <Company>Zavod za javno zdravstvo grada Zagreba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skovacevic</dc:creator>
  <cp:lastModifiedBy>Ana Mikuš</cp:lastModifiedBy>
  <cp:lastPrinted>2022-04-27T20:01:19Z</cp:lastPrinted>
  <dcterms:created xsi:type="dcterms:W3CDTF">2013-12-12T13:21:36Z</dcterms:created>
  <dcterms:modified xsi:type="dcterms:W3CDTF">2022-04-27T20:02:02Z</dcterms:modified>
</cp:coreProperties>
</file>