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1/4. PLAN 2021 - 2. REBALANS 2021-12/"/>
    </mc:Choice>
  </mc:AlternateContent>
  <xr:revisionPtr revIDLastSave="45" documentId="8_{D908DDE0-5A29-4379-A49C-7C92FD97FA88}" xr6:coauthVersionLast="47" xr6:coauthVersionMax="47" xr10:uidLastSave="{AAE65022-D867-4E07-B908-F003BA8D8E93}"/>
  <bookViews>
    <workbookView xWindow="-120" yWindow="-120" windowWidth="29040" windowHeight="15840" xr2:uid="{00000000-000D-0000-FFFF-FFFF00000000}"/>
  </bookViews>
  <sheets>
    <sheet name="PLAN 2021." sheetId="2" r:id="rId1"/>
  </sheets>
  <definedNames>
    <definedName name="_FiltarBaze" localSheetId="0" hidden="1">'PLAN 2021.'!$A$4:$P$315</definedName>
    <definedName name="_xlnm._FilterDatabase" localSheetId="0" hidden="1">'PLAN 2021.'!$E$4:$P$315</definedName>
    <definedName name="_xlnm.Print_Titles" localSheetId="0">'PLAN 2021.'!$4:$4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9" i="2" l="1"/>
  <c r="K69" i="2"/>
  <c r="K3" i="2"/>
  <c r="J3" i="2"/>
  <c r="J135" i="2"/>
  <c r="K135" i="2"/>
  <c r="L161" i="2"/>
  <c r="M161" i="2" s="1"/>
  <c r="J310" i="2" l="1"/>
  <c r="K310" i="2"/>
  <c r="I310" i="2"/>
  <c r="J306" i="2"/>
  <c r="K306" i="2"/>
  <c r="I306" i="2"/>
  <c r="J303" i="2"/>
  <c r="K303" i="2"/>
  <c r="I303" i="2"/>
  <c r="J282" i="2"/>
  <c r="K282" i="2"/>
  <c r="I282" i="2"/>
  <c r="J277" i="2"/>
  <c r="J276" i="2" s="1"/>
  <c r="K277" i="2"/>
  <c r="K276" i="2" s="1"/>
  <c r="I277" i="2"/>
  <c r="I276" i="2" s="1"/>
  <c r="J274" i="2"/>
  <c r="K274" i="2"/>
  <c r="I274" i="2"/>
  <c r="J271" i="2"/>
  <c r="K271" i="2"/>
  <c r="I271" i="2"/>
  <c r="J268" i="2"/>
  <c r="K268" i="2"/>
  <c r="I268" i="2"/>
  <c r="J265" i="2"/>
  <c r="K265" i="2"/>
  <c r="I265" i="2"/>
  <c r="J259" i="2"/>
  <c r="J258" i="2" s="1"/>
  <c r="K259" i="2"/>
  <c r="K258" i="2" s="1"/>
  <c r="I259" i="2"/>
  <c r="I258" i="2" s="1"/>
  <c r="J255" i="2"/>
  <c r="K255" i="2"/>
  <c r="I255" i="2"/>
  <c r="J249" i="2"/>
  <c r="J248" i="2" s="1"/>
  <c r="K249" i="2"/>
  <c r="K248" i="2" s="1"/>
  <c r="I249" i="2"/>
  <c r="I248" i="2" s="1"/>
  <c r="J224" i="2"/>
  <c r="J217" i="2" s="1"/>
  <c r="K224" i="2"/>
  <c r="K217" i="2" s="1"/>
  <c r="I224" i="2"/>
  <c r="I217" i="2" s="1"/>
  <c r="J214" i="2"/>
  <c r="K214" i="2"/>
  <c r="I214" i="2"/>
  <c r="J208" i="2"/>
  <c r="J207" i="2" s="1"/>
  <c r="K208" i="2"/>
  <c r="K207" i="2" s="1"/>
  <c r="I208" i="2"/>
  <c r="I207" i="2" s="1"/>
  <c r="J204" i="2"/>
  <c r="K204" i="2"/>
  <c r="I204" i="2"/>
  <c r="J202" i="2"/>
  <c r="K202" i="2"/>
  <c r="I202" i="2"/>
  <c r="J200" i="2"/>
  <c r="K200" i="2"/>
  <c r="I200" i="2"/>
  <c r="J193" i="2"/>
  <c r="K193" i="2"/>
  <c r="I193" i="2"/>
  <c r="J183" i="2"/>
  <c r="K183" i="2"/>
  <c r="I183" i="2"/>
  <c r="J177" i="2"/>
  <c r="K177" i="2"/>
  <c r="I177" i="2"/>
  <c r="J175" i="2"/>
  <c r="K175" i="2"/>
  <c r="I175" i="2"/>
  <c r="J172" i="2"/>
  <c r="K172" i="2"/>
  <c r="I172" i="2"/>
  <c r="J167" i="2"/>
  <c r="K167" i="2"/>
  <c r="I167" i="2"/>
  <c r="J162" i="2"/>
  <c r="K162" i="2"/>
  <c r="I162" i="2"/>
  <c r="J146" i="2"/>
  <c r="K146" i="2"/>
  <c r="I146" i="2"/>
  <c r="J142" i="2"/>
  <c r="K142" i="2"/>
  <c r="I142" i="2"/>
  <c r="I135" i="2"/>
  <c r="J122" i="2"/>
  <c r="K122" i="2"/>
  <c r="J129" i="2"/>
  <c r="K129" i="2"/>
  <c r="I129" i="2"/>
  <c r="I122" i="2"/>
  <c r="J117" i="2"/>
  <c r="K117" i="2"/>
  <c r="I100" i="2"/>
  <c r="I99" i="2" s="1"/>
  <c r="J94" i="2"/>
  <c r="K94" i="2"/>
  <c r="I94" i="2"/>
  <c r="J91" i="2"/>
  <c r="K91" i="2"/>
  <c r="I91" i="2"/>
  <c r="J81" i="2"/>
  <c r="K81" i="2"/>
  <c r="K68" i="2" s="1"/>
  <c r="I81" i="2"/>
  <c r="I69" i="2"/>
  <c r="J65" i="2"/>
  <c r="K65" i="2"/>
  <c r="I65" i="2"/>
  <c r="J59" i="2"/>
  <c r="K59" i="2"/>
  <c r="I59" i="2"/>
  <c r="J45" i="2"/>
  <c r="K45" i="2"/>
  <c r="I45" i="2"/>
  <c r="J38" i="2"/>
  <c r="K38" i="2"/>
  <c r="I38" i="2"/>
  <c r="J33" i="2"/>
  <c r="K33" i="2"/>
  <c r="I33" i="2"/>
  <c r="J14" i="2"/>
  <c r="K14" i="2"/>
  <c r="I14" i="2"/>
  <c r="J100" i="2"/>
  <c r="J99" i="2" s="1"/>
  <c r="K100" i="2"/>
  <c r="K99" i="2" s="1"/>
  <c r="J10" i="2"/>
  <c r="K10" i="2"/>
  <c r="I10" i="2"/>
  <c r="J5" i="2"/>
  <c r="K5" i="2"/>
  <c r="I5" i="2"/>
  <c r="L8" i="2"/>
  <c r="L7" i="2"/>
  <c r="L6" i="2"/>
  <c r="L9" i="2"/>
  <c r="L12" i="2"/>
  <c r="L11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37" i="2"/>
  <c r="L36" i="2"/>
  <c r="L35" i="2"/>
  <c r="L34" i="2"/>
  <c r="L43" i="2"/>
  <c r="L42" i="2"/>
  <c r="L41" i="2"/>
  <c r="L40" i="2"/>
  <c r="L3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64" i="2"/>
  <c r="L63" i="2"/>
  <c r="L62" i="2"/>
  <c r="L61" i="2"/>
  <c r="L60" i="2"/>
  <c r="L67" i="2"/>
  <c r="L66" i="2"/>
  <c r="L80" i="2"/>
  <c r="L79" i="2"/>
  <c r="L78" i="2"/>
  <c r="L77" i="2"/>
  <c r="L76" i="2"/>
  <c r="L75" i="2"/>
  <c r="L74" i="2"/>
  <c r="L73" i="2"/>
  <c r="L72" i="2"/>
  <c r="L71" i="2"/>
  <c r="L70" i="2"/>
  <c r="L69" i="2" s="1"/>
  <c r="L90" i="2"/>
  <c r="L89" i="2"/>
  <c r="L88" i="2"/>
  <c r="L87" i="2"/>
  <c r="L86" i="2"/>
  <c r="L85" i="2"/>
  <c r="L84" i="2"/>
  <c r="L83" i="2"/>
  <c r="L82" i="2"/>
  <c r="L93" i="2"/>
  <c r="L92" i="2"/>
  <c r="L97" i="2"/>
  <c r="L96" i="2"/>
  <c r="L95" i="2"/>
  <c r="L98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13" i="2"/>
  <c r="N113" i="2" s="1"/>
  <c r="L114" i="2"/>
  <c r="L115" i="2"/>
  <c r="L116" i="2"/>
  <c r="L119" i="2"/>
  <c r="L118" i="2"/>
  <c r="L128" i="2"/>
  <c r="L127" i="2"/>
  <c r="L126" i="2"/>
  <c r="L125" i="2"/>
  <c r="L124" i="2"/>
  <c r="L123" i="2"/>
  <c r="L131" i="2"/>
  <c r="L130" i="2"/>
  <c r="L132" i="2"/>
  <c r="L133" i="2"/>
  <c r="L141" i="2"/>
  <c r="L140" i="2"/>
  <c r="L139" i="2"/>
  <c r="L138" i="2"/>
  <c r="L137" i="2"/>
  <c r="L136" i="2"/>
  <c r="L145" i="2"/>
  <c r="M145" i="2" s="1"/>
  <c r="N145" i="2" s="1"/>
  <c r="L144" i="2"/>
  <c r="M144" i="2" s="1"/>
  <c r="N144" i="2" s="1"/>
  <c r="L143" i="2"/>
  <c r="M143" i="2" s="1"/>
  <c r="N143" i="2" s="1"/>
  <c r="L151" i="2"/>
  <c r="L150" i="2"/>
  <c r="L149" i="2"/>
  <c r="L148" i="2"/>
  <c r="L147" i="2"/>
  <c r="L152" i="2"/>
  <c r="L153" i="2"/>
  <c r="L154" i="2"/>
  <c r="L155" i="2"/>
  <c r="L156" i="2"/>
  <c r="N156" i="2" s="1"/>
  <c r="L157" i="2"/>
  <c r="L158" i="2"/>
  <c r="L160" i="2"/>
  <c r="L159" i="2"/>
  <c r="L164" i="2"/>
  <c r="L163" i="2"/>
  <c r="L166" i="2"/>
  <c r="L165" i="2"/>
  <c r="L171" i="2"/>
  <c r="L170" i="2"/>
  <c r="L169" i="2"/>
  <c r="L168" i="2"/>
  <c r="L174" i="2"/>
  <c r="L173" i="2"/>
  <c r="L172" i="2" s="1"/>
  <c r="L176" i="2"/>
  <c r="L175" i="2" s="1"/>
  <c r="L181" i="2"/>
  <c r="L180" i="2"/>
  <c r="L179" i="2"/>
  <c r="L178" i="2"/>
  <c r="L192" i="2"/>
  <c r="L191" i="2"/>
  <c r="L190" i="2"/>
  <c r="L189" i="2"/>
  <c r="L188" i="2"/>
  <c r="L187" i="2"/>
  <c r="L186" i="2"/>
  <c r="L185" i="2"/>
  <c r="L184" i="2"/>
  <c r="L198" i="2"/>
  <c r="L197" i="2"/>
  <c r="L196" i="2"/>
  <c r="L195" i="2"/>
  <c r="L194" i="2"/>
  <c r="L199" i="2"/>
  <c r="L201" i="2"/>
  <c r="L200" i="2" s="1"/>
  <c r="L203" i="2"/>
  <c r="L202" i="2" s="1"/>
  <c r="L205" i="2"/>
  <c r="L206" i="2"/>
  <c r="L209" i="2"/>
  <c r="L210" i="2"/>
  <c r="N210" i="2" s="1"/>
  <c r="L211" i="2"/>
  <c r="N211" i="2" s="1"/>
  <c r="L212" i="2"/>
  <c r="L216" i="2"/>
  <c r="L215" i="2"/>
  <c r="L218" i="2"/>
  <c r="L223" i="2"/>
  <c r="L222" i="2"/>
  <c r="L221" i="2"/>
  <c r="L220" i="2"/>
  <c r="L219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54" i="2"/>
  <c r="L253" i="2"/>
  <c r="L252" i="2"/>
  <c r="L251" i="2"/>
  <c r="L250" i="2"/>
  <c r="L257" i="2"/>
  <c r="L256" i="2"/>
  <c r="L261" i="2"/>
  <c r="L260" i="2"/>
  <c r="L262" i="2"/>
  <c r="L263" i="2"/>
  <c r="L267" i="2"/>
  <c r="L266" i="2"/>
  <c r="L265" i="2" s="1"/>
  <c r="L269" i="2"/>
  <c r="L268" i="2" s="1"/>
  <c r="L273" i="2"/>
  <c r="L272" i="2"/>
  <c r="L275" i="2"/>
  <c r="L274" i="2" s="1"/>
  <c r="L279" i="2"/>
  <c r="L278" i="2"/>
  <c r="L280" i="2"/>
  <c r="L281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302" i="2"/>
  <c r="L305" i="2"/>
  <c r="L304" i="2"/>
  <c r="L308" i="2"/>
  <c r="L307" i="2"/>
  <c r="L306" i="2" s="1"/>
  <c r="L309" i="2"/>
  <c r="L313" i="2"/>
  <c r="L312" i="2"/>
  <c r="L311" i="2"/>
  <c r="L314" i="2"/>
  <c r="M314" i="2" s="1"/>
  <c r="I68" i="2" l="1"/>
  <c r="J134" i="2"/>
  <c r="L259" i="2"/>
  <c r="J68" i="2"/>
  <c r="L162" i="2"/>
  <c r="L91" i="2"/>
  <c r="L10" i="2"/>
  <c r="K134" i="2"/>
  <c r="L258" i="2"/>
  <c r="N142" i="2"/>
  <c r="L14" i="2"/>
  <c r="I44" i="2"/>
  <c r="L271" i="2"/>
  <c r="K44" i="2"/>
  <c r="I264" i="2"/>
  <c r="L249" i="2"/>
  <c r="L248" i="2" s="1"/>
  <c r="L33" i="2"/>
  <c r="L303" i="2"/>
  <c r="L277" i="2"/>
  <c r="L276" i="2" s="1"/>
  <c r="L255" i="2"/>
  <c r="L214" i="2"/>
  <c r="L282" i="2"/>
  <c r="L204" i="2"/>
  <c r="L100" i="2"/>
  <c r="L99" i="2" s="1"/>
  <c r="L183" i="2"/>
  <c r="L167" i="2"/>
  <c r="L122" i="2"/>
  <c r="L94" i="2"/>
  <c r="L59" i="2"/>
  <c r="L45" i="2"/>
  <c r="L5" i="2"/>
  <c r="I32" i="2"/>
  <c r="I121" i="2"/>
  <c r="L224" i="2"/>
  <c r="L217" i="2" s="1"/>
  <c r="L193" i="2"/>
  <c r="L310" i="2"/>
  <c r="L208" i="2"/>
  <c r="L207" i="2" s="1"/>
  <c r="L177" i="2"/>
  <c r="L146" i="2"/>
  <c r="L135" i="2"/>
  <c r="L129" i="2"/>
  <c r="L81" i="2"/>
  <c r="L68" i="2" s="1"/>
  <c r="L65" i="2"/>
  <c r="L38" i="2"/>
  <c r="K121" i="2"/>
  <c r="I134" i="2"/>
  <c r="I270" i="2"/>
  <c r="L32" i="2"/>
  <c r="J32" i="2"/>
  <c r="L142" i="2"/>
  <c r="I182" i="2"/>
  <c r="M142" i="2"/>
  <c r="K32" i="2"/>
  <c r="I213" i="2"/>
  <c r="J121" i="2"/>
  <c r="J44" i="2"/>
  <c r="M211" i="2"/>
  <c r="M93" i="2"/>
  <c r="N93" i="2" s="1"/>
  <c r="M92" i="2"/>
  <c r="L44" i="2" l="1"/>
  <c r="L121" i="2"/>
  <c r="L134" i="2"/>
  <c r="N92" i="2"/>
  <c r="M91" i="2"/>
  <c r="M156" i="2"/>
  <c r="N91" i="2" l="1"/>
  <c r="J213" i="2"/>
  <c r="K213" i="2"/>
  <c r="N176" i="2"/>
  <c r="N175" i="2" l="1"/>
  <c r="J264" i="2"/>
  <c r="K264" i="2"/>
  <c r="M262" i="2"/>
  <c r="N262" i="2"/>
  <c r="M302" i="2"/>
  <c r="M176" i="2"/>
  <c r="M175" i="2" s="1"/>
  <c r="K182" i="2"/>
  <c r="J182" i="2"/>
  <c r="N160" i="2"/>
  <c r="N159" i="2"/>
  <c r="N158" i="2"/>
  <c r="N157" i="2"/>
  <c r="N155" i="2"/>
  <c r="N154" i="2"/>
  <c r="M148" i="2" l="1"/>
  <c r="M137" i="2"/>
  <c r="N137" i="2" s="1"/>
  <c r="M141" i="2"/>
  <c r="N141" i="2" s="1"/>
  <c r="M150" i="2"/>
  <c r="M154" i="2"/>
  <c r="M159" i="2"/>
  <c r="M138" i="2"/>
  <c r="N138" i="2" s="1"/>
  <c r="M147" i="2"/>
  <c r="M151" i="2"/>
  <c r="M155" i="2"/>
  <c r="M160" i="2"/>
  <c r="M139" i="2"/>
  <c r="M152" i="2"/>
  <c r="M157" i="2"/>
  <c r="M140" i="2"/>
  <c r="N140" i="2" s="1"/>
  <c r="M149" i="2"/>
  <c r="M153" i="2"/>
  <c r="M158" i="2"/>
  <c r="N308" i="2"/>
  <c r="N307" i="2"/>
  <c r="N285" i="2"/>
  <c r="N203" i="2"/>
  <c r="N201" i="2"/>
  <c r="N198" i="2"/>
  <c r="N197" i="2"/>
  <c r="N196" i="2"/>
  <c r="N195" i="2"/>
  <c r="N194" i="2"/>
  <c r="N181" i="2"/>
  <c r="N180" i="2"/>
  <c r="N179" i="2"/>
  <c r="N178" i="2"/>
  <c r="N133" i="2"/>
  <c r="N132" i="2"/>
  <c r="N116" i="2"/>
  <c r="N34" i="2"/>
  <c r="N177" i="2" l="1"/>
  <c r="N306" i="2"/>
  <c r="N200" i="2"/>
  <c r="N193" i="2"/>
  <c r="M146" i="2"/>
  <c r="N202" i="2"/>
  <c r="N139" i="2"/>
  <c r="M70" i="2"/>
  <c r="M78" i="2"/>
  <c r="N78" i="2" s="1"/>
  <c r="M87" i="2"/>
  <c r="N87" i="2" s="1"/>
  <c r="M103" i="2"/>
  <c r="M115" i="2"/>
  <c r="M171" i="2"/>
  <c r="N171" i="2" s="1"/>
  <c r="M185" i="2"/>
  <c r="N185" i="2"/>
  <c r="M189" i="2"/>
  <c r="N189" i="2"/>
  <c r="M194" i="2"/>
  <c r="N205" i="2"/>
  <c r="M212" i="2"/>
  <c r="N212" i="2"/>
  <c r="M223" i="2"/>
  <c r="N223" i="2"/>
  <c r="M232" i="2"/>
  <c r="N232" i="2"/>
  <c r="M240" i="2"/>
  <c r="N240" i="2"/>
  <c r="M250" i="2"/>
  <c r="N250" i="2"/>
  <c r="M261" i="2"/>
  <c r="N261" i="2"/>
  <c r="N278" i="2"/>
  <c r="M283" i="2"/>
  <c r="N283" i="2"/>
  <c r="M291" i="2"/>
  <c r="N291" i="2" s="1"/>
  <c r="M295" i="2"/>
  <c r="N295" i="2"/>
  <c r="M299" i="2"/>
  <c r="N299" i="2"/>
  <c r="N311" i="2"/>
  <c r="M17" i="2"/>
  <c r="N17" i="2" s="1"/>
  <c r="M21" i="2"/>
  <c r="N21" i="2" s="1"/>
  <c r="M29" i="2"/>
  <c r="N29" i="2" s="1"/>
  <c r="M41" i="2"/>
  <c r="N41" i="2"/>
  <c r="M47" i="2"/>
  <c r="N47" i="2"/>
  <c r="M51" i="2"/>
  <c r="N51" i="2"/>
  <c r="M55" i="2"/>
  <c r="N55" i="2"/>
  <c r="M60" i="2"/>
  <c r="N60" i="2"/>
  <c r="M64" i="2"/>
  <c r="N64" i="2"/>
  <c r="M71" i="2"/>
  <c r="N71" i="2" s="1"/>
  <c r="M75" i="2"/>
  <c r="N75" i="2" s="1"/>
  <c r="M79" i="2"/>
  <c r="N79" i="2" s="1"/>
  <c r="M84" i="2"/>
  <c r="N84" i="2" s="1"/>
  <c r="M88" i="2"/>
  <c r="N88" i="2" s="1"/>
  <c r="M96" i="2"/>
  <c r="M104" i="2"/>
  <c r="M108" i="2"/>
  <c r="M112" i="2"/>
  <c r="M116" i="2"/>
  <c r="M126" i="2"/>
  <c r="M131" i="2"/>
  <c r="M163" i="2"/>
  <c r="M168" i="2"/>
  <c r="M173" i="2"/>
  <c r="M180" i="2"/>
  <c r="M186" i="2"/>
  <c r="N186" i="2"/>
  <c r="M190" i="2"/>
  <c r="N190" i="2"/>
  <c r="M195" i="2"/>
  <c r="M199" i="2"/>
  <c r="M206" i="2"/>
  <c r="N206" i="2"/>
  <c r="M215" i="2"/>
  <c r="N215" i="2"/>
  <c r="M220" i="2"/>
  <c r="N220" i="2"/>
  <c r="M225" i="2"/>
  <c r="N225" i="2"/>
  <c r="M229" i="2"/>
  <c r="N229" i="2"/>
  <c r="M233" i="2"/>
  <c r="N233" i="2"/>
  <c r="M237" i="2"/>
  <c r="N237" i="2"/>
  <c r="M241" i="2"/>
  <c r="N241" i="2"/>
  <c r="M245" i="2"/>
  <c r="N245" i="2"/>
  <c r="M251" i="2"/>
  <c r="N251" i="2"/>
  <c r="M256" i="2"/>
  <c r="M263" i="2"/>
  <c r="N263" i="2"/>
  <c r="M272" i="2"/>
  <c r="N272" i="2"/>
  <c r="M279" i="2"/>
  <c r="N279" i="2"/>
  <c r="M284" i="2"/>
  <c r="N284" i="2" s="1"/>
  <c r="M288" i="2"/>
  <c r="N288" i="2" s="1"/>
  <c r="M292" i="2"/>
  <c r="N292" i="2"/>
  <c r="M296" i="2"/>
  <c r="N296" i="2"/>
  <c r="M300" i="2"/>
  <c r="N300" i="2" s="1"/>
  <c r="M312" i="2"/>
  <c r="N312" i="2"/>
  <c r="M15" i="2"/>
  <c r="M18" i="2"/>
  <c r="N18" i="2" s="1"/>
  <c r="M22" i="2"/>
  <c r="N22" i="2" s="1"/>
  <c r="M26" i="2"/>
  <c r="N26" i="2" s="1"/>
  <c r="M30" i="2"/>
  <c r="N30" i="2" s="1"/>
  <c r="M36" i="2"/>
  <c r="N36" i="2"/>
  <c r="M42" i="2"/>
  <c r="N42" i="2"/>
  <c r="M48" i="2"/>
  <c r="N48" i="2"/>
  <c r="M52" i="2"/>
  <c r="N52" i="2"/>
  <c r="M56" i="2"/>
  <c r="N56" i="2"/>
  <c r="M61" i="2"/>
  <c r="N61" i="2"/>
  <c r="M66" i="2"/>
  <c r="M72" i="2"/>
  <c r="N72" i="2" s="1"/>
  <c r="M76" i="2"/>
  <c r="N76" i="2" s="1"/>
  <c r="M80" i="2"/>
  <c r="N80" i="2" s="1"/>
  <c r="M85" i="2"/>
  <c r="N85" i="2" s="1"/>
  <c r="M89" i="2"/>
  <c r="N89" i="2" s="1"/>
  <c r="M97" i="2"/>
  <c r="M105" i="2"/>
  <c r="M109" i="2"/>
  <c r="M113" i="2"/>
  <c r="M123" i="2"/>
  <c r="M127" i="2"/>
  <c r="M132" i="2"/>
  <c r="M164" i="2"/>
  <c r="N164" i="2" s="1"/>
  <c r="M169" i="2"/>
  <c r="N169" i="2" s="1"/>
  <c r="M174" i="2"/>
  <c r="M181" i="2"/>
  <c r="M187" i="2"/>
  <c r="N187" i="2"/>
  <c r="M191" i="2"/>
  <c r="N191" i="2"/>
  <c r="M196" i="2"/>
  <c r="M209" i="2"/>
  <c r="N209" i="2"/>
  <c r="M216" i="2"/>
  <c r="N216" i="2"/>
  <c r="M221" i="2"/>
  <c r="N221" i="2"/>
  <c r="M226" i="2"/>
  <c r="N226" i="2"/>
  <c r="M230" i="2"/>
  <c r="N230" i="2"/>
  <c r="M234" i="2"/>
  <c r="N234" i="2"/>
  <c r="M238" i="2"/>
  <c r="N238" i="2"/>
  <c r="M242" i="2"/>
  <c r="N242" i="2"/>
  <c r="M246" i="2"/>
  <c r="N246" i="2"/>
  <c r="M252" i="2"/>
  <c r="N252" i="2"/>
  <c r="M257" i="2"/>
  <c r="N257" i="2"/>
  <c r="M266" i="2"/>
  <c r="N266" i="2"/>
  <c r="M273" i="2"/>
  <c r="N273" i="2"/>
  <c r="M281" i="2"/>
  <c r="N281" i="2"/>
  <c r="M285" i="2"/>
  <c r="M289" i="2"/>
  <c r="N289" i="2"/>
  <c r="M293" i="2"/>
  <c r="N293" i="2" s="1"/>
  <c r="M297" i="2"/>
  <c r="N297" i="2"/>
  <c r="M301" i="2"/>
  <c r="N301" i="2"/>
  <c r="M308" i="2"/>
  <c r="M313" i="2"/>
  <c r="N313" i="2"/>
  <c r="N11" i="2"/>
  <c r="M98" i="2"/>
  <c r="N118" i="2"/>
  <c r="M118" i="2"/>
  <c r="M16" i="2"/>
  <c r="N16" i="2" s="1"/>
  <c r="M20" i="2"/>
  <c r="N20" i="2" s="1"/>
  <c r="M24" i="2"/>
  <c r="N24" i="2" s="1"/>
  <c r="M28" i="2"/>
  <c r="N28" i="2" s="1"/>
  <c r="M34" i="2"/>
  <c r="M40" i="2"/>
  <c r="N40" i="2"/>
  <c r="M46" i="2"/>
  <c r="N46" i="2"/>
  <c r="M50" i="2"/>
  <c r="N50" i="2"/>
  <c r="M54" i="2"/>
  <c r="N54" i="2"/>
  <c r="M58" i="2"/>
  <c r="N58" i="2"/>
  <c r="M63" i="2"/>
  <c r="N63" i="2"/>
  <c r="M74" i="2"/>
  <c r="N74" i="2" s="1"/>
  <c r="M83" i="2"/>
  <c r="N83" i="2" s="1"/>
  <c r="M95" i="2"/>
  <c r="M107" i="2"/>
  <c r="M111" i="2"/>
  <c r="M125" i="2"/>
  <c r="M130" i="2"/>
  <c r="M129" i="2" s="1"/>
  <c r="M166" i="2"/>
  <c r="N166" i="2"/>
  <c r="M179" i="2"/>
  <c r="M198" i="2"/>
  <c r="M219" i="2"/>
  <c r="N219" i="2"/>
  <c r="M228" i="2"/>
  <c r="N228" i="2"/>
  <c r="M236" i="2"/>
  <c r="N236" i="2"/>
  <c r="M244" i="2"/>
  <c r="N244" i="2"/>
  <c r="M254" i="2"/>
  <c r="N254" i="2"/>
  <c r="N269" i="2"/>
  <c r="M287" i="2"/>
  <c r="N287" i="2"/>
  <c r="M305" i="2"/>
  <c r="N305" i="2"/>
  <c r="M39" i="2"/>
  <c r="N39" i="2"/>
  <c r="M25" i="2"/>
  <c r="N25" i="2" s="1"/>
  <c r="M35" i="2"/>
  <c r="N35" i="2"/>
  <c r="M19" i="2"/>
  <c r="N19" i="2" s="1"/>
  <c r="M23" i="2"/>
  <c r="N23" i="2" s="1"/>
  <c r="M27" i="2"/>
  <c r="N27" i="2" s="1"/>
  <c r="M31" i="2"/>
  <c r="N31" i="2" s="1"/>
  <c r="M37" i="2"/>
  <c r="N37" i="2"/>
  <c r="M43" i="2"/>
  <c r="N43" i="2"/>
  <c r="M49" i="2"/>
  <c r="N49" i="2"/>
  <c r="M53" i="2"/>
  <c r="N53" i="2"/>
  <c r="M57" i="2"/>
  <c r="N57" i="2"/>
  <c r="M62" i="2"/>
  <c r="N62" i="2"/>
  <c r="M67" i="2"/>
  <c r="M73" i="2"/>
  <c r="N73" i="2" s="1"/>
  <c r="M77" i="2"/>
  <c r="N77" i="2" s="1"/>
  <c r="M82" i="2"/>
  <c r="M86" i="2"/>
  <c r="N86" i="2" s="1"/>
  <c r="M90" i="2"/>
  <c r="N90" i="2" s="1"/>
  <c r="M102" i="2"/>
  <c r="M106" i="2"/>
  <c r="M110" i="2"/>
  <c r="M114" i="2"/>
  <c r="M124" i="2"/>
  <c r="M128" i="2"/>
  <c r="M133" i="2"/>
  <c r="M165" i="2"/>
  <c r="M170" i="2"/>
  <c r="N170" i="2" s="1"/>
  <c r="M178" i="2"/>
  <c r="M184" i="2"/>
  <c r="N184" i="2"/>
  <c r="M188" i="2"/>
  <c r="N188" i="2"/>
  <c r="M192" i="2"/>
  <c r="N192" i="2"/>
  <c r="M197" i="2"/>
  <c r="M210" i="2"/>
  <c r="M218" i="2"/>
  <c r="N218" i="2"/>
  <c r="M222" i="2"/>
  <c r="N222" i="2"/>
  <c r="M227" i="2"/>
  <c r="N227" i="2"/>
  <c r="M231" i="2"/>
  <c r="N231" i="2"/>
  <c r="M235" i="2"/>
  <c r="N235" i="2"/>
  <c r="M239" i="2"/>
  <c r="N239" i="2"/>
  <c r="M243" i="2"/>
  <c r="N243" i="2"/>
  <c r="M247" i="2"/>
  <c r="N247" i="2"/>
  <c r="M253" i="2"/>
  <c r="N253" i="2"/>
  <c r="M260" i="2"/>
  <c r="M259" i="2" s="1"/>
  <c r="N260" i="2"/>
  <c r="M267" i="2"/>
  <c r="N267" i="2"/>
  <c r="M280" i="2"/>
  <c r="N280" i="2"/>
  <c r="M286" i="2"/>
  <c r="N286" i="2" s="1"/>
  <c r="M290" i="2"/>
  <c r="N290" i="2"/>
  <c r="M294" i="2"/>
  <c r="N294" i="2"/>
  <c r="M298" i="2"/>
  <c r="N298" i="2" s="1"/>
  <c r="N304" i="2"/>
  <c r="M309" i="2"/>
  <c r="N309" i="2"/>
  <c r="M101" i="2"/>
  <c r="M119" i="2"/>
  <c r="N119" i="2"/>
  <c r="M8" i="2"/>
  <c r="N8" i="2"/>
  <c r="M203" i="2"/>
  <c r="M202" i="2" s="1"/>
  <c r="M275" i="2"/>
  <c r="M311" i="2"/>
  <c r="M205" i="2"/>
  <c r="M278" i="2"/>
  <c r="N9" i="2"/>
  <c r="M9" i="2"/>
  <c r="M307" i="2"/>
  <c r="M306" i="2" s="1"/>
  <c r="N12" i="2"/>
  <c r="M12" i="2"/>
  <c r="M304" i="2"/>
  <c r="M136" i="2"/>
  <c r="M269" i="2"/>
  <c r="M268" i="2" s="1"/>
  <c r="N6" i="2"/>
  <c r="M6" i="2"/>
  <c r="M7" i="2"/>
  <c r="N7" i="2"/>
  <c r="M201" i="2"/>
  <c r="M200" i="2" s="1"/>
  <c r="M11" i="2"/>
  <c r="K13" i="2"/>
  <c r="J13" i="2"/>
  <c r="M310" i="2" l="1"/>
  <c r="N259" i="2"/>
  <c r="N258" i="2" s="1"/>
  <c r="M277" i="2"/>
  <c r="M276" i="2" s="1"/>
  <c r="N303" i="2"/>
  <c r="M258" i="2"/>
  <c r="N268" i="2"/>
  <c r="N208" i="2"/>
  <c r="N207" i="2" s="1"/>
  <c r="N136" i="2"/>
  <c r="M135" i="2"/>
  <c r="M134" i="2" s="1"/>
  <c r="M255" i="2"/>
  <c r="M303" i="2"/>
  <c r="N38" i="2"/>
  <c r="N265" i="2"/>
  <c r="M214" i="2"/>
  <c r="N310" i="2"/>
  <c r="N5" i="2"/>
  <c r="N33" i="2"/>
  <c r="M94" i="2"/>
  <c r="M183" i="2"/>
  <c r="N45" i="2"/>
  <c r="M33" i="2"/>
  <c r="N10" i="2"/>
  <c r="M224" i="2"/>
  <c r="M217" i="2" s="1"/>
  <c r="N163" i="2"/>
  <c r="M162" i="2"/>
  <c r="M59" i="2"/>
  <c r="N277" i="2"/>
  <c r="M249" i="2"/>
  <c r="M248" i="2" s="1"/>
  <c r="N70" i="2"/>
  <c r="M69" i="2"/>
  <c r="N275" i="2"/>
  <c r="M274" i="2"/>
  <c r="M177" i="2"/>
  <c r="N82" i="2"/>
  <c r="M81" i="2"/>
  <c r="M38" i="2"/>
  <c r="M45" i="2"/>
  <c r="M265" i="2"/>
  <c r="M65" i="2"/>
  <c r="N204" i="2"/>
  <c r="N15" i="2"/>
  <c r="M14" i="2"/>
  <c r="N271" i="2"/>
  <c r="M172" i="2"/>
  <c r="N282" i="2"/>
  <c r="M193" i="2"/>
  <c r="M10" i="2"/>
  <c r="M5" i="2"/>
  <c r="M204" i="2"/>
  <c r="M100" i="2"/>
  <c r="M99" i="2" s="1"/>
  <c r="N183" i="2"/>
  <c r="M208" i="2"/>
  <c r="M207" i="2" s="1"/>
  <c r="M122" i="2"/>
  <c r="M121" i="2" s="1"/>
  <c r="M271" i="2"/>
  <c r="N224" i="2"/>
  <c r="N214" i="2"/>
  <c r="N168" i="2"/>
  <c r="M167" i="2"/>
  <c r="N59" i="2"/>
  <c r="M282" i="2"/>
  <c r="N249" i="2"/>
  <c r="L264" i="2"/>
  <c r="L213" i="2"/>
  <c r="L182" i="2"/>
  <c r="K270" i="2"/>
  <c r="K315" i="2" s="1"/>
  <c r="N96" i="2"/>
  <c r="N97" i="2"/>
  <c r="M68" i="2" l="1"/>
  <c r="M44" i="2"/>
  <c r="N217" i="2"/>
  <c r="N274" i="2"/>
  <c r="N162" i="2"/>
  <c r="N135" i="2"/>
  <c r="N14" i="2"/>
  <c r="N81" i="2"/>
  <c r="N276" i="2"/>
  <c r="N248" i="2"/>
  <c r="N167" i="2"/>
  <c r="N69" i="2"/>
  <c r="N32" i="2"/>
  <c r="M32" i="2"/>
  <c r="N44" i="2"/>
  <c r="M264" i="2"/>
  <c r="M213" i="2"/>
  <c r="M182" i="2"/>
  <c r="N95" i="2"/>
  <c r="N94" i="2" l="1"/>
  <c r="N153" i="2"/>
  <c r="N131" i="2" l="1"/>
  <c r="N130" i="2" l="1"/>
  <c r="N151" i="2"/>
  <c r="N129" i="2" l="1"/>
  <c r="J270" i="2"/>
  <c r="J315" i="2" s="1"/>
  <c r="N114" i="2"/>
  <c r="N98" i="2" l="1"/>
  <c r="N68" i="2" s="1"/>
  <c r="N128" i="2" l="1"/>
  <c r="N302" i="2" l="1"/>
  <c r="N314" i="2"/>
  <c r="N108" i="2"/>
  <c r="N104" i="2"/>
  <c r="N264" i="2" l="1"/>
  <c r="N182" i="2" l="1"/>
  <c r="N213" i="2"/>
  <c r="N174" i="2"/>
  <c r="N165" i="2"/>
  <c r="N150" i="2"/>
  <c r="N149" i="2"/>
  <c r="N148" i="2"/>
  <c r="N147" i="2"/>
  <c r="N127" i="2"/>
  <c r="N126" i="2"/>
  <c r="N125" i="2"/>
  <c r="N124" i="2"/>
  <c r="N115" i="2"/>
  <c r="N112" i="2"/>
  <c r="N111" i="2"/>
  <c r="N110" i="2"/>
  <c r="N109" i="2"/>
  <c r="N107" i="2"/>
  <c r="N106" i="2"/>
  <c r="N105" i="2"/>
  <c r="N103" i="2"/>
  <c r="N102" i="2"/>
  <c r="N67" i="2"/>
  <c r="N146" i="2" l="1"/>
  <c r="N173" i="2"/>
  <c r="L270" i="2"/>
  <c r="N101" i="2"/>
  <c r="N256" i="2"/>
  <c r="N123" i="2"/>
  <c r="N66" i="2"/>
  <c r="N100" i="2" l="1"/>
  <c r="N134" i="2"/>
  <c r="N65" i="2"/>
  <c r="N122" i="2"/>
  <c r="N172" i="2"/>
  <c r="N255" i="2"/>
  <c r="N270" i="2"/>
  <c r="M270" i="2"/>
  <c r="N121" i="2" l="1"/>
  <c r="N99" i="2"/>
  <c r="I120" i="2"/>
  <c r="I117" i="2" l="1"/>
  <c r="I13" i="2" s="1"/>
  <c r="I315" i="2" s="1"/>
  <c r="I3" i="2"/>
  <c r="L120" i="2"/>
  <c r="L117" i="2" l="1"/>
  <c r="L13" i="2" s="1"/>
  <c r="L315" i="2" s="1"/>
  <c r="L3" i="2"/>
  <c r="N120" i="2"/>
  <c r="N3" i="2" s="1"/>
  <c r="M120" i="2"/>
  <c r="M3" i="2" s="1"/>
  <c r="M117" i="2" l="1"/>
  <c r="M13" i="2" s="1"/>
  <c r="M315" i="2" s="1"/>
  <c r="N117" i="2"/>
  <c r="N13" i="2" l="1"/>
  <c r="N315" i="2" l="1"/>
</calcChain>
</file>

<file path=xl/sharedStrings.xml><?xml version="1.0" encoding="utf-8"?>
<sst xmlns="http://schemas.openxmlformats.org/spreadsheetml/2006/main" count="837" uniqueCount="444">
  <si>
    <t xml:space="preserve"> </t>
  </si>
  <si>
    <t>CPV OZNAKA</t>
  </si>
  <si>
    <t>VRSTA POSTUPKA NABAVE</t>
  </si>
  <si>
    <t>UGOVOR O JAVNOJ NABAVI / OKVIRNI SPORAZUM</t>
  </si>
  <si>
    <t>PLANIRANI POČETAK POSTUPKA</t>
  </si>
  <si>
    <t>PLAN. TRAJANJE UG. JN / OS</t>
  </si>
  <si>
    <t>OZNAKA POZICIJE FINANC. PLANA</t>
  </si>
  <si>
    <t>PREDMET NABAVE</t>
  </si>
  <si>
    <t>UREDSKI MATERIJAL</t>
  </si>
  <si>
    <t>JEDNOSTAVNA NABAVA</t>
  </si>
  <si>
    <t>PROVODI URED ZA JAVNU NABAVU GRADA ZAGREBA</t>
  </si>
  <si>
    <t>OTVORENI POSTUPAK JN</t>
  </si>
  <si>
    <t>UGOVOR O JN</t>
  </si>
  <si>
    <t>1 GODINA</t>
  </si>
  <si>
    <t>TONERI I VRPCE</t>
  </si>
  <si>
    <t>MATERIJAL I SREDSTVA ZA ČIŠĆENJE I ODRŽAVANJE</t>
  </si>
  <si>
    <t>MATERIJAL ZA HIGIJENSKE POTREBE I NJEGU</t>
  </si>
  <si>
    <t>2 GODINE</t>
  </si>
  <si>
    <t>SANITETSKI MATERIJAL</t>
  </si>
  <si>
    <t>SREDSTVA ZA OSOBNU HIGIJENU</t>
  </si>
  <si>
    <t>OSNOVNI MATERIJAL I SIROVINE</t>
  </si>
  <si>
    <t>OSNOVNI MATERIJAL I SIROVINE - CJEPIVO, GRUPE:</t>
  </si>
  <si>
    <t>CJEPIVO PROTIV HEPATITISA A ZA ODRASLE</t>
  </si>
  <si>
    <t>CJEPIVO PROTIV HEPATITISA B ZA ODRASLE</t>
  </si>
  <si>
    <t>CJEPIVO PROTIV HEPATITISA A+B ZA ODRASLE</t>
  </si>
  <si>
    <t>CJEPIVO PROTIV KRPELJNOG MENINGOENCEFALITISA ZA ODRASLE I DJECU</t>
  </si>
  <si>
    <t>CJEPIVO PROTIV ŽUTE GROZNICE</t>
  </si>
  <si>
    <t xml:space="preserve">CJEPIVO PROTIV TRBUŠNOG TIFUSA </t>
  </si>
  <si>
    <t>CJEPIVO PROTIV KOLERE (PERORALNO)</t>
  </si>
  <si>
    <t>CJEPIVO PROTIV MENINGOKOKNE BOLESTI  (A, C, W, Y) KONJUGIRANO</t>
  </si>
  <si>
    <t>CJEPIVO PROTIV VODENIH KOZICA</t>
  </si>
  <si>
    <t>CJEPIVO PROTIV GRIPE</t>
  </si>
  <si>
    <t>CJEPIVO PROTIV TETANUSA</t>
  </si>
  <si>
    <t>ANTITETANIČKI IMUNOGLOBULIN</t>
  </si>
  <si>
    <t>CJEPIVO PROTIV DIFTERIJE I TETANUSA</t>
  </si>
  <si>
    <t>CJEPIVO PROTIV POLIOMIJELITISA</t>
  </si>
  <si>
    <t>KEMIKALIJE P.A.</t>
  </si>
  <si>
    <t>KEMIKALIJE VISOKE ČISTOĆE</t>
  </si>
  <si>
    <t>KEMIKALIJE ZA POSEBNE NAMJENE</t>
  </si>
  <si>
    <t>ALKOHOL I SOLNA TEHNIČKA KISELINA</t>
  </si>
  <si>
    <t>OSNOVNI MATERIJAL I SIROVINE - STANDARDI, GRUPE:</t>
  </si>
  <si>
    <t>PCB I PESTICIDI</t>
  </si>
  <si>
    <t>OTAPALA</t>
  </si>
  <si>
    <t>ANTIBIOTICI</t>
  </si>
  <si>
    <t>MIKOTOSKINI</t>
  </si>
  <si>
    <t>METALI</t>
  </si>
  <si>
    <t xml:space="preserve">STANDARDI ZA IONSKU KROMATOGRAFIJU </t>
  </si>
  <si>
    <t>STANDARDI ZA ISPITIVANJE FIZIKALNO KEMIJSKIH POKAZATELJA</t>
  </si>
  <si>
    <t xml:space="preserve">ADITIVI, VITAMINI I OSTALO </t>
  </si>
  <si>
    <t>PESTICIDI ZA LC/MS/MS</t>
  </si>
  <si>
    <t>OSNOVNI MATERIJAL I SIROVINE - TESTOVI ZA MIKROBIOLOGIJU, GRUPE:</t>
  </si>
  <si>
    <t>KONTROLNA SREDSTVA ZA AUTOKLAV</t>
  </si>
  <si>
    <t>TESTOVI ZA MIKOPLAZME</t>
  </si>
  <si>
    <t>TEST DIREKTNE IMUNOFLUORESCENCIJE ZA CHLAMYDIA TRACHOMATIS</t>
  </si>
  <si>
    <t>LOGARITAMSKI TESTOVI OSJETLJIVOSTI E-TESTOVI</t>
  </si>
  <si>
    <t>AGLUTINACIJSKI TESTOVI</t>
  </si>
  <si>
    <t>KITOVI ZA MOLEKULARNU DETEKCIJU PATOGENA I PRIBOR</t>
  </si>
  <si>
    <t>REFERENTNI BAKTERIJSKI SOJEVI</t>
  </si>
  <si>
    <t>API TESTOVI I REAGENSI</t>
  </si>
  <si>
    <t>TEST ZA DOKAZ ROTA I ADENO VIRUSA</t>
  </si>
  <si>
    <t>OSNOVNI MATERIJAL I SIROVINE - SERUMI ZA AGLUTINACIJU, SUSTAV ZA BRZU IDENTIFIKACIJU I OSTALO ZA MIKROBIOLOGIJU, GRUPE:</t>
  </si>
  <si>
    <t>SERUMI ZA AGLUTINACIJU</t>
  </si>
  <si>
    <t>SUSTAV ZA BRZU IDENTIFIKACIJU</t>
  </si>
  <si>
    <t>SUSTAV ZA GENERIRANJE ANAEROBNIH UVJETA I OSTALO</t>
  </si>
  <si>
    <t xml:space="preserve">TESTNI ORGANIZMI I POTREBNE OTOPINE </t>
  </si>
  <si>
    <t>OSNOVNI MATERIJAL I SIROVINE - PODLOGE ZA MIKROBIOLOGIJU, GRUPE:</t>
  </si>
  <si>
    <t>OSNOVNE PODLOGE ZA MIKROBIOLOGIJU</t>
  </si>
  <si>
    <t>SPECIJALNE PODLOGE ZA MIKROBIOLOGIJU</t>
  </si>
  <si>
    <t>GOTOVE PODLOGE ZA MIKROBIOLOGIJU (KRUTE I TEKUĆE)</t>
  </si>
  <si>
    <t>GOTOVE PODLOGE ZA MIKROBIOLOŠKU ANALIZU VODA (KRUTE I TEKUĆE)</t>
  </si>
  <si>
    <t>SPECIJALNE PODLOGE SA SUPLEMENTIMA</t>
  </si>
  <si>
    <t>PODLOGE ZA BIOKEMIJSKU IDENTIFIKACIJU</t>
  </si>
  <si>
    <t>KOMERCIJALNI SISTEM ZA KULTIVACIJU TRICHOMONAS VAGINALIS</t>
  </si>
  <si>
    <t>GOTOVE PODLOGE - KITOVI  ZA MIKROBIOLOŠKU ANALIZU VODA</t>
  </si>
  <si>
    <t>POMOĆNA SREDSTVA U MIKROBIOLOŠKOJ IDENTIFIKACIJI</t>
  </si>
  <si>
    <t>GOTOVE KRUTE KROMOGENE PODLOGE ZA KOLIFORME I E. COLI MF</t>
  </si>
  <si>
    <t>SPECIJALNE  KROMOGENE PODLOGE</t>
  </si>
  <si>
    <t>OSNOVNI MATERIJAL I SIROVINE - HEMOKULTURE</t>
  </si>
  <si>
    <t>OSNOVNI MATERIJAL I SIROVINE - KRVNI PRIPRAVCI</t>
  </si>
  <si>
    <t>OSNOVNI MATERIJAL I SIROVINE - FILTER PAPIRI</t>
  </si>
  <si>
    <t>OSNOVNI MATERIJAL I SIROVINE - LABORATORIJSKO STAKLO, GRUPE:</t>
  </si>
  <si>
    <t xml:space="preserve">LABORATORIJSKO STAKLO A KLASE </t>
  </si>
  <si>
    <t>LABORATORIJSKO STAKLO, TIKVICE, PIPETE, CILINDRI</t>
  </si>
  <si>
    <t>LABORATORIJSKO STAKLO, EPRUVETE, ČAŠE, BOCE, LIJEVCI I OSTALO</t>
  </si>
  <si>
    <t>OSNOVNI MATERIJAL I SIROVINE - LABORATORIJSKA PLASTIKA, GRUPE:</t>
  </si>
  <si>
    <t>LABORATORIJSKA PLASTIKA - BRISEVI</t>
  </si>
  <si>
    <t>LABORATORIJSKA PLASTIKA - PETRIJEVE PLOČE I ČAŠE ZA UZORKOVANJE</t>
  </si>
  <si>
    <t>NASTAVCI ZA PIPETE I PIPETE</t>
  </si>
  <si>
    <t>OSNOVNI MATERIJAL I SIROVINE - POTROŠNI LABORATORIJSKI MATERIJAL</t>
  </si>
  <si>
    <t>OSNOVNI MATERIJAL I SIROVINE  SREDSTVA ZA DDD</t>
  </si>
  <si>
    <t>OSNOVNI MATERIJAL I SIROVINE - MOLEKULARNA MIKROBIOLOGIJA, GRUPE:</t>
  </si>
  <si>
    <t>KITOVI ZA MOLEKULARNU DETEKCIJU CHLAMYDIA TRACHOMATIS</t>
  </si>
  <si>
    <t>KITOVI ZA MOLEKULARNU DETEKCIJU HUMANIH PAPILOMA VIRUSA (HPV)</t>
  </si>
  <si>
    <t>KITOVI ZA UZIMANJE I TRANSPORT UZORAKA OBRISA CERVIKSA</t>
  </si>
  <si>
    <t>PLASTIČNI PRIBOR ZA PCR</t>
  </si>
  <si>
    <t>OSTALI PRIBOR ZA PCR I SEROLOGIJU</t>
  </si>
  <si>
    <t>KITOVI, REAGENSI I OSTALI POTROŠNI MATERIJAL ZA MULTIPLEX I REAL-TIME PCR TESTOVE, GRUPE:</t>
  </si>
  <si>
    <t>KITOVI, REAGENSI I OSTALI POTROŠNI MATERIJAL ZA RAD NA ELITE INGENIUS APARATU</t>
  </si>
  <si>
    <t>OSNOVNI MATERIJAL I SIROVINE - POTROŠNI MATERIJAL ZA PREVENCIJU OVISNOSTI, GRUPE:</t>
  </si>
  <si>
    <t>TEST PLOČICE ZA KVALITATIVNO ODREĐIVANJE METABOLITA DROGE U URINU</t>
  </si>
  <si>
    <t>TESTOVI ZA BRZU DIJAGNOSTIKU HIVA I HEPATITISA C</t>
  </si>
  <si>
    <t>OSNOVNI MATERIJAL I SIROVINE - MOBILNA MAMOGRAFIJA</t>
  </si>
  <si>
    <t>PREGOVARAČKI POSTUPAK JN BEZ PRETHODNE OBJAVE POZIVA NA NADMETANJE</t>
  </si>
  <si>
    <t>OSNOVNI MATERIJAL I SIROVINE - OBRASCI</t>
  </si>
  <si>
    <t>OSNOVNI MATERIJAL I SIROVINE - SEROLOŠKA DIJAGNOSTIKA, GRUPE:</t>
  </si>
  <si>
    <t>ELFA TESTOVI I DRUGO</t>
  </si>
  <si>
    <t>ELISA TESTOVI ZA RABIES, SEROLOŠKU DIJAGNOSTIKU, HEPATITIS C, VIRUSNE INFEKCIJE I DRUGO</t>
  </si>
  <si>
    <t>TESTOVI INTOLERANCIJE NA HRANU</t>
  </si>
  <si>
    <t>OSTALI MATERIJAL I SIROVINE</t>
  </si>
  <si>
    <t>OSTALI MATERIJAL I SIROVINE - PLINOVI TEHNIČKI</t>
  </si>
  <si>
    <t>ENERGIJA</t>
  </si>
  <si>
    <t>ELEKTRIČNA ENERGIJA  KORIŠTENJE MREŽE - NISKOG NAPONA</t>
  </si>
  <si>
    <t xml:space="preserve">ELEKTRIČNA ENERGIJA </t>
  </si>
  <si>
    <t>PLIN</t>
  </si>
  <si>
    <t>MOTORNI BENZIN I DIZEL GORIVO</t>
  </si>
  <si>
    <t>ZAJEDNIČKA NABAVA PUTEM UREDA ZA JAVNU NABAVU GRADA ZAGREBA</t>
  </si>
  <si>
    <t>MATERIJAL I DIJELOVI ZA TEKUĆE I INVESTICIJSKO ODRŽAVANJE OPREME (EKOLOGIJA)</t>
  </si>
  <si>
    <t>KOLONE, PRETKOLONE I SPE KOLONE ZA KROMATOGRAFIJU, GRUPE:</t>
  </si>
  <si>
    <t>KOLONE ZA IONSKU KROMATOGRAFIJU (IC)</t>
  </si>
  <si>
    <t>GOTOVI TESTOVI ZA EKOLOGIJU I OSTALO, GRUPE:</t>
  </si>
  <si>
    <t>BOČICE I ŠPRICE ZA AUTOUZORKIVAČE</t>
  </si>
  <si>
    <t>ELISA TESTOVI I SPE KOLONICE ZA DODATNO PROČIŠĆAVANJE I  EKSTRAKCIJU UZORAKA</t>
  </si>
  <si>
    <t xml:space="preserve">KIVETNI TESTOVI ZA ODREĐIVANJE KPK, SULFITA, ORTOFOSFATA I UKUPNOG FOSFORA, UKUPNOG DUŠIKA, ANIONSKIH, KATIONSKIH I NEIONSKIH DETERGENATA NA HACH LANGE DR 3900 SPEKTROFOTOMETRU SA RFID TEHNOLOGIJOM ZA PRIMJENU NA PODRUČJU ANALIZA VODA I HT 200S TERMOBLOKU ZA BRZU DIGESTIJU  </t>
  </si>
  <si>
    <t>SITAN INVENTAR I AUTO  GUME</t>
  </si>
  <si>
    <t>SITNI INVENTAR</t>
  </si>
  <si>
    <t>SLUŽBENA, RADNA I ZAŠTITNA ODJEĆA I OBUĆA</t>
  </si>
  <si>
    <t>USLUGE TELEFONA, POŠTE I PRIJEVOZA</t>
  </si>
  <si>
    <t>USLUGE TELEFONA, TELEFAKSA</t>
  </si>
  <si>
    <t>USLUGE TELEFONA, TELEFAKSA - MOBILNA TELEFONIJA</t>
  </si>
  <si>
    <t>USLUGE TELEFONA, TELEFAKSA - USLUGE PRIJENOSA PODATAKA I FIKSNE TELEFONIJE I POVEZIVANJE U JEDINSTVENU MREŽU</t>
  </si>
  <si>
    <t>POŠTARINA (PISMA, TISKANICE I SL.)</t>
  </si>
  <si>
    <t>USLUGE TEKUĆEG I INVESTICIJSKOG ODRŽAVANJA</t>
  </si>
  <si>
    <t>USLUGE TEKUĆEG ODRŽAVANJA GRAĐEVINSKIH OBJEKATA</t>
  </si>
  <si>
    <t xml:space="preserve">PARKETARSKI I SLIČNI RADOVI </t>
  </si>
  <si>
    <t>SOBOSLIKARSKI I LIČILAČKI RADOVI</t>
  </si>
  <si>
    <t>USLUGE TEKUĆEG I INVESTICIJSKOG ODRŽAVANJA POSTR. I OPREME</t>
  </si>
  <si>
    <t>SERVIS I ODRŽAVANJE KOTLOVNICE</t>
  </si>
  <si>
    <t>SERVIS I ODRŽAVANJE OSOBNIH I MALOTERETNIH DIZALA</t>
  </si>
  <si>
    <t>ODRŽAVANJE AUTOMATSKIH VRATA GLAVNOG ULAZA ZAVODA</t>
  </si>
  <si>
    <t>SERVIS I ODRŽAVANJE KLIMA VENTILACIJSKIH UREĐAJA I RASHLADNE TEHNIKE</t>
  </si>
  <si>
    <t>ODRŽAVANJE POSTROJENJA ZA NEUTRALIZACIJU OTPADNIH VODA I SUSTAVA ZA PRIPREMU VODA</t>
  </si>
  <si>
    <t xml:space="preserve">SERV. I ODRŽAV.  FOTOKOPIRNIH UREĐAJA I OSTALE UREDSKE OPREME </t>
  </si>
  <si>
    <t>USL. TO LABORAT. OPREME PROIZVOĐAČA / PERKIN ELMER, ANTON PAAR</t>
  </si>
  <si>
    <t>USL. TO LABORAT. OPREME PROIZVOĐAČA /  SHIMADZU,  OI ANALITIKA</t>
  </si>
  <si>
    <t>USL. TO LABORAT. OPREME PROIZVOĐAČA /  AGILENT, PEEK SCIENTIC</t>
  </si>
  <si>
    <t>USL. TO LABORAT. OPREME PROIZVOĐAČA / METTLER TOLEDO</t>
  </si>
  <si>
    <t>USL. TO LABORAT. OPREME PROIZVOĐAČA /  WTW, MEMMERT, NABRETHERM, BHEROTEST, BURKHARD, HACH, SCHOTT, HEIDOLPH,  SARTORIUS</t>
  </si>
  <si>
    <t>USL. TO LABORAT. OPREME PROIZVOĐAČA /  BUCHI, METHROM</t>
  </si>
  <si>
    <t>USL. TO LABORAT. OPREME PROIZVOĐAČA /  CAMSPEC</t>
  </si>
  <si>
    <t>USL. TO LABORAT. OPREME PROIZVOĐAČA /  SKALAR</t>
  </si>
  <si>
    <t>USL. TO LABORAT. OPREME PROIZVOĐAČA / ANALITIK JENA</t>
  </si>
  <si>
    <t>USL. TO LABORAT. OPREME PROIZVOĐAČA /  GELMAN PALL, SCHUETT-BIOTEC, LABPL, POL EKO, DECAGON, GFL, BINDER, PALL LIFE SCIENCES, SVEN LECKEL</t>
  </si>
  <si>
    <t>USL. TO LABORAT. OPREME PROIZVOĐAČA /  CEM PHOENIX</t>
  </si>
  <si>
    <t>USL. TO LABORAT. OPREME PROIZVOĐAČA /  HERAUS INSTRUMENTS</t>
  </si>
  <si>
    <t>USL. TO LABORAT. OPREME PROIZVOĐAČA / THERMO</t>
  </si>
  <si>
    <t>USL. TO LABORAT. OPREME PROIZVOĐAČA / MIELE</t>
  </si>
  <si>
    <t>USL. TO LABORAT. OPREME PROIZVOĐAČA /  SOXTHERM</t>
  </si>
  <si>
    <t>USL. TO LABORAT. OPREME PROIZVOĐAČA / ANTHOS, THERMO ELECTRON</t>
  </si>
  <si>
    <t>USL. TO LABORAT. OPREME PROIZVOĐAČA /  HORIBA</t>
  </si>
  <si>
    <t>USL. TO LABORAT. OPREME PROIZVOĐAČA /  WATERS</t>
  </si>
  <si>
    <t>USLUGE TEKUĆEG ODRŽAVANJA PRIJEVOZNIH SREDSTAVA - PRANJE VOZILA</t>
  </si>
  <si>
    <t>USLUGE PROMIDŽBE I INFORMIRANJA</t>
  </si>
  <si>
    <t>KOMUNALNE USLUGE</t>
  </si>
  <si>
    <t>DIMNJAČARSKE I EKOLOŠKE USLUGE</t>
  </si>
  <si>
    <t>OSTALE KOMUNALNE USLUGE - UREĐENJE OKOLIŠA I SLIČNO</t>
  </si>
  <si>
    <t>LABORATORIJSKE USLUGE</t>
  </si>
  <si>
    <t>ODREĐIVANJE (USPOSTAVA MONITORINGA) KONTAMINACIJE TALA ZA PROGRAM "EKOLOŠKA KARTA GRADA ZAGREBA"</t>
  </si>
  <si>
    <t>OSTALE ZDRAVSTVENE USLUGE</t>
  </si>
  <si>
    <t>DODJELA UGOVORA ZA DRUŠTVENE I DRUGE POSEBNE USLUGE</t>
  </si>
  <si>
    <t>OSTALE INTELEKTUALNE USLUGE</t>
  </si>
  <si>
    <t>OSTALE INTELEKTUALNE USLUGE - BIOPROGNOZA I MONITORING ZRAKA</t>
  </si>
  <si>
    <t>USLUGE NA IZRADI BIOMETEOROLOŠKE PROGNOZE DHMZ</t>
  </si>
  <si>
    <t xml:space="preserve">USLUGE SURADNJE NA ZDRAVSTVENOEKOLOŠKOM PROGAMU BIOMETEOROLOŠKA PROGNOZA </t>
  </si>
  <si>
    <t>USLUGE RAZVOJA SOFTVERA (ODRŽAVANJE POSLOVNIH PROGRAMSKIH RJEŠENJA), GRUPE:</t>
  </si>
  <si>
    <t>ODRŽAVANJE SUSTAVA ZA EKOLOGIJU</t>
  </si>
  <si>
    <t>ODRŽAVANJE SUSTAVA ZA MIKROBIOLOGIJU</t>
  </si>
  <si>
    <t>ODRŽAVANJE SUSTAVA ZA  PREVENCIJU OVISNOSTI</t>
  </si>
  <si>
    <t>ODRŽAVANJE APLIKACIJE ZA EPIDEMIOLOGIJU</t>
  </si>
  <si>
    <t>ODRŽAVANJE APLIKACIJE ZA MAMOGRAFIJU</t>
  </si>
  <si>
    <t>ODRŽAVANJA APLIKACIJE ZA KADROVSKE POSLOVE</t>
  </si>
  <si>
    <t xml:space="preserve">ODRŽAVANJE ISITE 3 SUSTAVA ZA PODRŠKU WEB PORTALA </t>
  </si>
  <si>
    <t>ODRŽAVANJE APLIKACIJE PROGRAMSKE PODRŠKE U ORDINACIJAMA ŠSM</t>
  </si>
  <si>
    <t>ODRŽAVANJE SUSTAVA ZA UREDSKO POSLOVANJE</t>
  </si>
  <si>
    <t>ODRŽAVANJE SUSTAVA ZA CENTAR ZA PREVENTIVNU MEDICINU</t>
  </si>
  <si>
    <t>ODRŽAVANJE SUSTAVA ZA ZAŠTITU LJUDI I IMOVINE</t>
  </si>
  <si>
    <t>ODRŽAVANJE SUSTAVA ZA GOSPODARENJE OPASNIM OTPADOM</t>
  </si>
  <si>
    <t>ODRŽAVANJE SUSTAVA ZA NABAVU I SKLADIŠNO POSLOVANJE I PROIZVODNJU PODLOGA</t>
  </si>
  <si>
    <t>OSTALE RAČUNALNE USLUGE (ODRŽAVANJE IT INFRASTRUKTURE)</t>
  </si>
  <si>
    <t>GRAFIČKE I TISKARSKE USLUGE  TISAK OBRAZACA</t>
  </si>
  <si>
    <t>USLUGE ČIŠĆENJA, PRANJA I SLIČNO</t>
  </si>
  <si>
    <t>USLUGE ČUVANJA IMOVINE I OSOBA</t>
  </si>
  <si>
    <t>OSTALE NESPOMOMENUTE USLUGE</t>
  </si>
  <si>
    <t>USLUGE IZRADE VIZUALNE KOMUNIKACIJE</t>
  </si>
  <si>
    <t>USLUGE KORIŠTENJA SUSTAVA E- RAČUN</t>
  </si>
  <si>
    <t>PREMIJE OSIGURANJA</t>
  </si>
  <si>
    <t xml:space="preserve">UKUPNO </t>
  </si>
  <si>
    <t>PLANIRANA  VRIJEDNOST PREDMETA NABAVE (PDV UKLJUČEN)</t>
  </si>
  <si>
    <t>OKVIRNI SPORAZUM</t>
  </si>
  <si>
    <t>USLUGE TEKUĆEG ODRŽAVANJA LABORATORIJSKE OPREME I POSTROJENJA (SERVISI I VALIDACIJE), GRUPE:</t>
  </si>
  <si>
    <t>USLUGE TEKUĆEG I INVESTICIJSKOG ODRŽAVANJA PRIJEVOZNIH SREDSTAVA</t>
  </si>
  <si>
    <t>OSNOVNI MATERIJAL I SIROVINE - POTROŠNI MATERIJAL ZA PREVENTIVNU MEDICINU</t>
  </si>
  <si>
    <t>BRZI TESTOVI ZA PROBIR NA CELIJAKIJU IZ KAPILARNE KRVI</t>
  </si>
  <si>
    <t>ODRŽAVANJE SUSTAVA ZA PRAĆENJE VOZILA</t>
  </si>
  <si>
    <t>DROGE I PSIHOTROPNE TVARI</t>
  </si>
  <si>
    <t>OSTALE ZDRAVSTVENE USLUGE - OČITAVANJE NALAZA PREVENTIVNE MAMOGRAFIJE</t>
  </si>
  <si>
    <t>KOLONE I PRETKOLONE ZA TEKUĆINSKU KROMATOGRAFIJU (HPLC I LC-MS/MS) I ZA LC-ICP-MS ODREĐIVANJE ANORGANSKOG ARSENA I KOLONE ZA ODREĐIVANJE PESTICIDA (GC-MS/MS)</t>
  </si>
  <si>
    <t>KOLONE, PRETKOLONE I SPE KOLONE ZA ODREĐIVANJE KONTAMINANATA I TRIAZINSKIH PESTICIDA</t>
  </si>
  <si>
    <t>USLUGE TEKUĆEG ODRŽAVANJA PRIJEVOZNIH SREDSTAVA - SERVISI, GRUPE:</t>
  </si>
  <si>
    <t>KITOVI, REAGENSI I OSTALI POTROŠNI MATERIJAL ZA RAD NA BIOFIRE FILMARRAY APARATU</t>
  </si>
  <si>
    <t>ELISA TESTOVI ZA ALERGENE</t>
  </si>
  <si>
    <t>30192000-1</t>
  </si>
  <si>
    <t xml:space="preserve">33651000-8 </t>
  </si>
  <si>
    <t xml:space="preserve">24000000-4 </t>
  </si>
  <si>
    <t>24000000-4</t>
  </si>
  <si>
    <t xml:space="preserve">33694000-1 </t>
  </si>
  <si>
    <t xml:space="preserve">33696000-5 </t>
  </si>
  <si>
    <t>POTROŠNI MATERIJAL ZA MALDI TOF (VITEK MS)</t>
  </si>
  <si>
    <t xml:space="preserve">33695000-8 </t>
  </si>
  <si>
    <t xml:space="preserve">19520000-7 </t>
  </si>
  <si>
    <t>24450000-3</t>
  </si>
  <si>
    <t>33694000-1</t>
  </si>
  <si>
    <t>33695000-8</t>
  </si>
  <si>
    <t>24110000-8</t>
  </si>
  <si>
    <t xml:space="preserve">44400000-4 </t>
  </si>
  <si>
    <t>33190000-8</t>
  </si>
  <si>
    <t>18830000-6</t>
  </si>
  <si>
    <t>45400000-1</t>
  </si>
  <si>
    <t>50730000-1</t>
  </si>
  <si>
    <t xml:space="preserve">90420000-7 </t>
  </si>
  <si>
    <t>50310000-1</t>
  </si>
  <si>
    <t>50410000-2</t>
  </si>
  <si>
    <t>USL. TO LABORAT. OPREME PROIZVOĐAČA /  TESTO, GEOTECH</t>
  </si>
  <si>
    <t>USL. TO LABORAT. OPREME PROIZVOĐAČA / FLUKE</t>
  </si>
  <si>
    <t>79342000-3</t>
  </si>
  <si>
    <t>USLUGE KOMUNIKACIJSKOG SAVJETOVANJA I ODNOSA S JAVNOŠĆU</t>
  </si>
  <si>
    <t xml:space="preserve">90524000-6 </t>
  </si>
  <si>
    <t xml:space="preserve">77310000-6 </t>
  </si>
  <si>
    <t>71351000-3</t>
  </si>
  <si>
    <t xml:space="preserve">85140000-2 </t>
  </si>
  <si>
    <t>71351200-5</t>
  </si>
  <si>
    <t>72224000-1</t>
  </si>
  <si>
    <t>79990000-0</t>
  </si>
  <si>
    <t>72267000-4</t>
  </si>
  <si>
    <t>50312000-5</t>
  </si>
  <si>
    <t xml:space="preserve">79800000-2 </t>
  </si>
  <si>
    <t>90919000-2</t>
  </si>
  <si>
    <t xml:space="preserve">98310000-9 </t>
  </si>
  <si>
    <t>79710000-4</t>
  </si>
  <si>
    <t>66510000-8</t>
  </si>
  <si>
    <t>79200000-6</t>
  </si>
  <si>
    <t>POTROŠNI MATERIJAL ZA APARAT PREVI COLOR ZA AUTOMATSKO BOJANJE PREPARATA PO GRAMU</t>
  </si>
  <si>
    <t>50112300-6</t>
  </si>
  <si>
    <t>50110000-9</t>
  </si>
  <si>
    <t xml:space="preserve">ZAKUPNINE I NAJAMNINE </t>
  </si>
  <si>
    <t>GRAFIČKE I TISKARSKE USLUGE  TISAK KNJIGA, PRIRUČNIKA, POSTERA, BROŠURA I SL.</t>
  </si>
  <si>
    <t>1. SERVISIRANJE I ODRŽAVANJE VOZILA PEUGEOUT</t>
  </si>
  <si>
    <t>2. SERVISIRANJE I ODRŽAVANJE VOZILA DACIA</t>
  </si>
  <si>
    <t>3. SERVISIRANJE I ODRŽAVANJE VOZILA IVECO</t>
  </si>
  <si>
    <t>4. SERVISIRANJE I ODRŽAVANJE VOZILA - OSTALA VOZILA</t>
  </si>
  <si>
    <t>ZDRAVSTVENE USLUGE</t>
  </si>
  <si>
    <t>CJEPIVO PROTIV MENINGOKOKNE BOLESTI GR. B.</t>
  </si>
  <si>
    <t>CJEPIVO PROTIV DIFTERIJE, TETANUSA I ACELULARNOG PERTUSISA</t>
  </si>
  <si>
    <t>CJEPIVO PROTIV BJESNOĆE</t>
  </si>
  <si>
    <t>CERTIFIKACIJA ZA NORME ISO 9001, ISO 14001 I ISO 45001</t>
  </si>
  <si>
    <t>DISKOVI ZA ATB</t>
  </si>
  <si>
    <t xml:space="preserve">DIJAGNOSTIČKI DISKOVI </t>
  </si>
  <si>
    <t>TEST ZA KVALITATIVNO ODREĐIVANJE KALPROTEKTINA U STOLICI</t>
  </si>
  <si>
    <t>IMUNOBLOT TESTOVI I DRUGO</t>
  </si>
  <si>
    <t>USL. TO LABORAT. OPREME PROIZVOĐAČA /  BIOMERIEUX</t>
  </si>
  <si>
    <t>TESTOVI ZA MOLEKULARNU DETEKCIJU TOKSINA C. DIFFICILE AMPLIFIKACIJSKOM METODOM</t>
  </si>
  <si>
    <t>IZNOŠENJE I ODVOZ SMEĆA - ZBRINJAVANJE OPASNOG I INFEKTIVNOG OTPADA, Grupe:</t>
  </si>
  <si>
    <t>USLUGE ČIŠĆENJA</t>
  </si>
  <si>
    <t>LABORATORIJSKA PLASTIKA - EPRUVETE ZA URIN, POSUDICE ZA STOLICU, ČEPOVI ZA EPRUVETE, VREĆE ZA STOMAHER, EZE</t>
  </si>
  <si>
    <t>72252000-6</t>
  </si>
  <si>
    <t>18100000-0</t>
  </si>
  <si>
    <t>79342200-5</t>
  </si>
  <si>
    <t>24960000-1</t>
  </si>
  <si>
    <t>MEDIJSKA PROMOCIJA PROGRAMA "PREVENCIJA RAKA VRATA MATERNICE I DRUGIH SPOLNO PRENOSIVIH BOLESTI"</t>
  </si>
  <si>
    <t>SLUŽBENA, RADNA I ZAŠTITNA ODJEĆA</t>
  </si>
  <si>
    <t xml:space="preserve">SLUŽBENA, RADNA I ZAŠTITNA OBUĆA </t>
  </si>
  <si>
    <t>ODRŽAVANJE SUSTAVA ZA GOSPODARSTVENE POSLOVE</t>
  </si>
  <si>
    <t>ODRŽAVANJE PROGRAMA ZA ŠKOLSKU MEDICINU - E KALENDAR</t>
  </si>
  <si>
    <t xml:space="preserve">USLUGE ČIŠĆENJA, PRANJA I SLIČNO -  PRANJE KUTA </t>
  </si>
  <si>
    <t>KOLONE ZA PLINSKU KROMATOGRAFIJU I ODREĐIVANJE SULFITA</t>
  </si>
  <si>
    <t>KOLONE I PRETKOLONE ZA TEKUĆINSKU KROMATOGRAFIJU (LC/MSMS, UPLC/MS-MS), SPE KOLONE I KOLONE ZA PRIRPEMU UZORAKA MIKOTOKSINA</t>
  </si>
  <si>
    <t>GODIŠNJA LICENCA ZA MICROSOFT CLOUD RJEŠENJE VEZANO ZA ODRŽAVANJE GIS APLIKACIJE EKO KARTE</t>
  </si>
  <si>
    <t>GODIŠNJA LICENCA ZA CLOUD BACKUP SVIH SERVERA ZAVODA</t>
  </si>
  <si>
    <t>USL. TO LABORAT. OPREME PROIZVOĐAČA / MILESTONE</t>
  </si>
  <si>
    <t xml:space="preserve">STANDARDI ZA PLINSKU I TEKUĆINSKU KROMATOGRAFIJU </t>
  </si>
  <si>
    <t>PESTICIDI ZA GC-MS/MS</t>
  </si>
  <si>
    <t xml:space="preserve">BILJNI TOKSINI </t>
  </si>
  <si>
    <t xml:space="preserve">1 GODINA </t>
  </si>
  <si>
    <t>KITOVI I REAGENSI ZA AUTOMATIZIRANU AMPLIFIKACIJU NA AUSDIAGNOSTIC MULTIPLEX-TANDEM PCR (MT-PCR) SISTEMU</t>
  </si>
  <si>
    <t>POTROŠNI MATERIJAL ZA IZOLACIJU VIRUSNE NUKLEINSKE KISELINE</t>
  </si>
  <si>
    <t>CLIA TESTOVI I DRUGO</t>
  </si>
  <si>
    <t>USL. TO LABORAT. OPREME PROIZVOĐAČA /  FOSS</t>
  </si>
  <si>
    <t>ODRŽAVANJE SUSTAVA VIDEONADZORA</t>
  </si>
  <si>
    <t>SIJEČANJ 2021</t>
  </si>
  <si>
    <t>STUDENI 2021</t>
  </si>
  <si>
    <t>GOTOVI TESTOVI ZA PESTICIDE I SPE KOLONE ZA DODATNO PROČIŠĆAVANJE I  EKSTRAKCIJU UZORAKA</t>
  </si>
  <si>
    <t>OŽUJAK 2021</t>
  </si>
  <si>
    <t>NASTAVCI ZA PIPETE, PIPETE, MICROTUBE, KRIO TUBE, STALCI I DRUGO ZA COVID 19</t>
  </si>
  <si>
    <t>LABORATORIJSKA PLASTIKA - CILINDRI, ČAŠE, LIJEVCI, BOCE, ŠTRCALJKE, KANISTRI I STALCI</t>
  </si>
  <si>
    <t xml:space="preserve">ZAKUPNINE I NAJAMNINE ZA VOZILA </t>
  </si>
  <si>
    <t>NAJAM VOZILA ZA POTREBE ZAVODA</t>
  </si>
  <si>
    <t>34100000-8</t>
  </si>
  <si>
    <t>KITOVI ZA DETEKCIJU KORONAVIRUSA SARS-COV-2 IZ OKOLIŠNIH UZORAKA I POVRŠINA HRANE</t>
  </si>
  <si>
    <t>PROCIJENJENA VRIJEDNOST ZA 2021. GODINU</t>
  </si>
  <si>
    <t>NOVA PROCIJENJENA VRIJEDNOST ZA 2021. GODINU</t>
  </si>
  <si>
    <t>KITOVI ZA BRZI PCR POC TEST NA SARS-COV-2 I GRIPU</t>
  </si>
  <si>
    <t>BN-01-2021</t>
  </si>
  <si>
    <t>TESTOVI ZA DETEKCIJU SARS-COV-2 NA POC PCR UREĐAJU</t>
  </si>
  <si>
    <t>BN-03-2021</t>
  </si>
  <si>
    <t>NABAVA PODLOGA ZA POTREBE PROJEKTA "KLIMATSKE PROMJENE"</t>
  </si>
  <si>
    <t>BN-02-2021</t>
  </si>
  <si>
    <t>EMV-23-2021</t>
  </si>
  <si>
    <t>TEST KITOVI ZA BROJANJE MIKROORGANIZAMA ZA UREĐAJ VIDAS</t>
  </si>
  <si>
    <t>TEST ZA KVANTITATIVNO ODREĐIVANJE KALPROTEKTINA U STOLICI</t>
  </si>
  <si>
    <t>MEMBRANSKI GEL FILTERI ZA UZORKOVANJE ZRAKA ZA UREĐAJ AIR PORT MD</t>
  </si>
  <si>
    <t>EMV-11-2021</t>
  </si>
  <si>
    <t>EMV-02-2021</t>
  </si>
  <si>
    <t>EMV-05-2021</t>
  </si>
  <si>
    <t>EMV-01-2021</t>
  </si>
  <si>
    <t>EVV-01-2021</t>
  </si>
  <si>
    <t>EMV-06-2021</t>
  </si>
  <si>
    <t>TESTOVI ZA POTPUNO AUTOMATIZIRANU BRZU DETEKCIJU ANTIGENA SARS-COV-2 I PROTUTIJELA</t>
  </si>
  <si>
    <t>EMV-07-2021</t>
  </si>
  <si>
    <t>KITOVI ZA RT PCR NA MUTACIJE SARS-COV-2</t>
  </si>
  <si>
    <t>EMV-14-2021</t>
  </si>
  <si>
    <t>EMV-04-2021</t>
  </si>
  <si>
    <t>EMV-08-2021</t>
  </si>
  <si>
    <t xml:space="preserve">USLUGE PROPAGACIJA I ANALIZA MAHOVINA U SKLOPU PROGRAMA EKOLOŠKA KARTA GRADA ZAGREBA </t>
  </si>
  <si>
    <t>BN-06-2021</t>
  </si>
  <si>
    <t>71351700-0</t>
  </si>
  <si>
    <t>EMV-10-2021</t>
  </si>
  <si>
    <t>EVV-02-2021</t>
  </si>
  <si>
    <t>EMV-12-2021</t>
  </si>
  <si>
    <t>EVV-04-2021</t>
  </si>
  <si>
    <t>BN-09-2021</t>
  </si>
  <si>
    <t>POTROŠNI MATERIJAL ZA MULTIPLEKS PCR TESTOVE ZA DETEKCIJU SARS-COV-2 I DRUGIH PATOGENA</t>
  </si>
  <si>
    <t>ODRŽAVANJE SUSTAVA "EPIDEMICOM"</t>
  </si>
  <si>
    <t>ODRŽAVANJE SUSTAVA ZA PLAĆE "KORWIN"</t>
  </si>
  <si>
    <t>EMV-09-2021</t>
  </si>
  <si>
    <t>NAVOD FINANCIRA LI SE UGOVOR IZ FONDOVA EU</t>
  </si>
  <si>
    <t>NAPOMENA</t>
  </si>
  <si>
    <t>SPE KOLONICE ZA DODATNO PROČIŠĆAVANJE I EKSTRAKCIJU UZORAKA ZA POTREBE PROJEKTA  "ISTRAŽIVANJE UTJECAJA KLIMATSKIH PROMJENA NA RAZVOJ PLIJESNI, MIKOTOKSINA I KVALITETU ŽITARICA S PRIJEDLOGOM MJERA"</t>
  </si>
  <si>
    <t>IMUNOAFINITETNE KOLONICE ZA ZA POTREBE PROJEKTA  "ISTRAŽIVANJE UTJECAJA KLIMATSKIH PROMJENA NA RAZVOJ PLIJESNI, MIKOTOKSINA I KVALITETU ŽITARICA S PRIJEDLOGOM MJERA"</t>
  </si>
  <si>
    <t>KOLONE I PRETKOLONE ZA TEKUĆINSKU  KROMATOGRAFIJU ZA POTREBE PROJEKTA  "ISTRAŽIVANJE UTJECAJA KLIMATSKIH PROMJENA NA RAZVOJ PLIJESNI, MIKOTOKSINA I KVALITETU ŽITARICA S PRIJEDLOGOM MJERA"</t>
  </si>
  <si>
    <t>KOLONE, PRETKOLONE I SPE KOLONE ZA ODREĐIVANJE KONTAMINANTA ZA POTREBE PROJEKTA  "ISTRAŽIVANJE UTJECAJA KLIMATSKIH PROMJENA NA RAZVOJ PLIJESNI, MIKOTOKSINA I KVALITETU ŽITARICA S PRIJEDLOGOM MJERA"</t>
  </si>
  <si>
    <t>EMV-18-2021</t>
  </si>
  <si>
    <t>EMV-16-2021</t>
  </si>
  <si>
    <t>22820000-4</t>
  </si>
  <si>
    <t>EMV-17-2021</t>
  </si>
  <si>
    <t>EMV-20-2021</t>
  </si>
  <si>
    <t>EVV-07-2021</t>
  </si>
  <si>
    <t>EMV-28-2021</t>
  </si>
  <si>
    <t>EMV-26-2021</t>
  </si>
  <si>
    <t>POTROŠNI MATERIJAL ZA AUTOMATSKE STANICE ZA PIPETIRANJE</t>
  </si>
  <si>
    <t>38437000-7</t>
  </si>
  <si>
    <t>EMV-27-2021</t>
  </si>
  <si>
    <t>GRUPA 1. POTROŠNI MATERIJAL ZA RAD NA AUTOMATSKOJ STANICI ZA PIPETIRANJE JANUS G3</t>
  </si>
  <si>
    <t>GRUPA 2. POTROŠNI MATERIJAL ZA RAD NA AUTOMATSKOJ STANICI ZA PIPETIRANJE MYRA</t>
  </si>
  <si>
    <t>BN-12-2021</t>
  </si>
  <si>
    <t>BN-13-2021</t>
  </si>
  <si>
    <t>BN-14-2021</t>
  </si>
  <si>
    <t>BN-15-2021</t>
  </si>
  <si>
    <t>BN-16-2021</t>
  </si>
  <si>
    <t>BN-17-2021</t>
  </si>
  <si>
    <t>HITNA NABAVA TONERA ZA POTREBE CIJEPLJENJA</t>
  </si>
  <si>
    <t xml:space="preserve">30125000-1 </t>
  </si>
  <si>
    <t>BN-29-2021</t>
  </si>
  <si>
    <t>BN-23-2021</t>
  </si>
  <si>
    <t>BN-24-2021</t>
  </si>
  <si>
    <t>NABAVA POTROŠNOG MATERIJALA ZA ICP-MS ZA POTREBE PROJEKTA "ISTRAŽIVANJE UTJECAJA KLIMATSKIH PROMJENA NA RAZVOJ PLIJESNI, MIKOTOKSINA I KVALITETU ŽITARICA S PRIJEDLOGOM MJERA"</t>
  </si>
  <si>
    <t>DA</t>
  </si>
  <si>
    <t>BN-25-2021</t>
  </si>
  <si>
    <t xml:space="preserve">73200000-4 </t>
  </si>
  <si>
    <t>OSMIŠLJAVANJE PAKETA USLUGA ZA POSLOVNE KORISNIKE ZAVODA I DIGITALNOG RJEŠENJA UTEMELJENOG NA MOGUĆNOSTIMA ZAVODA I POTREBAMA TRŽIŠTA</t>
  </si>
  <si>
    <t>EVV-09-2021</t>
  </si>
  <si>
    <t>EVV-06-2021</t>
  </si>
  <si>
    <t>POTROŠNI MATERIJAL ZA AUTOMATSKU IZOLACIJU VIRUSNE NUKLEINSKE KISELINE</t>
  </si>
  <si>
    <t>EMV-22-2021</t>
  </si>
  <si>
    <t>KEMIKALIJE ZA IZOLACIJU I IDENTIFIKACIJU PLIJESNI</t>
  </si>
  <si>
    <t>KEMIKALIJE ZA PCR</t>
  </si>
  <si>
    <t>STANDARDI - MIKOTOKSINI</t>
  </si>
  <si>
    <t>STANDARDI - MASNE KISELINE</t>
  </si>
  <si>
    <t>STANDARDI - METALI</t>
  </si>
  <si>
    <t>USLUGA SEKVENCIRANJA PCR PRODUKATA</t>
  </si>
  <si>
    <t>STANDARDI - ŠEČERI I VITAMINI</t>
  </si>
  <si>
    <t>OSNOVNI MATERIJAL I SIROVINE - KEMIKALIJE</t>
  </si>
  <si>
    <t>KEMIKALIJE; GRUPE:</t>
  </si>
  <si>
    <t>NE</t>
  </si>
  <si>
    <t>OSNOVNI MATERIJAL I SIROVINE - STANDARDI</t>
  </si>
  <si>
    <t xml:space="preserve">POTROŠNI MATERIJAL I REAGENSI ZA UREĐAJ HB&amp;L UROQUATTRO </t>
  </si>
  <si>
    <t xml:space="preserve">REAGENSI ZA ANALIZATOR ELEMENATA U MOKRAĆI METODOM PROTOČNE CITOMETRIJE SYSMEX UF-5000 </t>
  </si>
  <si>
    <t>NABAVA KEMIKALIJA ZA POTREBE PROJEKTA "KLIMATSKE PROMJENE…"</t>
  </si>
  <si>
    <t xml:space="preserve">24000000-4, 24300000-7 </t>
  </si>
  <si>
    <t>NABAVA STANDARDA ZA POTREBE PROJEKTA "KLIMATSKE PROMJENE…" GRUPE</t>
  </si>
  <si>
    <t>33696500-0</t>
  </si>
  <si>
    <t>LISTOPAD 2021</t>
  </si>
  <si>
    <t>EMV-03-2021</t>
  </si>
  <si>
    <t>BN-20-2021</t>
  </si>
  <si>
    <t>POVEĆANJE
/ SMANJENJE
1. REBALANS 
22.04.2021.</t>
  </si>
  <si>
    <t xml:space="preserve">IZNOS TROŠKA U FINANCIJSKOM PLANU </t>
  </si>
  <si>
    <t>EVIDENCIJSKI BROJ NABAVE</t>
  </si>
  <si>
    <t>BN-04-2021</t>
  </si>
  <si>
    <t>Siječanj 2021</t>
  </si>
  <si>
    <t>RUJAN 2021</t>
  </si>
  <si>
    <t>VELJAČA 2021</t>
  </si>
  <si>
    <t>TRAVANJ 2021</t>
  </si>
  <si>
    <t>SRPANJ 2021</t>
  </si>
  <si>
    <t>OSNOVNI MATERIJAL I SIROVINE - TESTOVI ZA MIKROBIOLOGIJU</t>
  </si>
  <si>
    <t>REAGENSI I POTROŠNI MATERIJAL ZA STROJNU OBRADU URINA I DETEKCIJU KARBAPENEMAZA, GRUPE:</t>
  </si>
  <si>
    <t>OSNOVNI MATERIJAL I SIROVINE - DISKOVI, GRUPE:</t>
  </si>
  <si>
    <t>REAGENSI I POTROŠNI MATERIJAL ZA MOLEKULARNU DETEKCIJU KARBAPENEMAZA</t>
  </si>
  <si>
    <t>OSNOVNI MATERIJAL I SIROVINE - PODLOGE ZA MIKROBIOLOGIJU</t>
  </si>
  <si>
    <t>GOTOVE COLILERT PODLOGE ZA KOLIFORME I E. COLI MPN, SARS-COV-2 MAGNETIC BEAD KIT + RT PCR TEST</t>
  </si>
  <si>
    <t>OSNOVNI MATERIJAL I SIROVINE - LABORATORIJSKA PLASTIKA</t>
  </si>
  <si>
    <t>OSNOVNI MATERIJAL I SIROVINE - MOLEKULARNA MIKROBIOLOGIJA</t>
  </si>
  <si>
    <t>RT-PCR KITOVI ZA DEKTEKCIJU SARS-CoV-2 NA TRI SEKVENCE</t>
  </si>
  <si>
    <t>1. USLUGE ZBRINJAVANJA OPASNOG MEDICINSKOG OTPADA, OSTALOG OPASNOG OTPADA, NEOPASNOG I FARMACEUTSKOG OTPADA</t>
  </si>
  <si>
    <t>2. USLUGE ZBRINJAVANJA OTPADNOG PAPIRA I KARTONA</t>
  </si>
  <si>
    <t>OSTALI MATERIJAL I DIJELOVI ZA TEKUĆE I INVESTICIJSKO ODRŽAVANJE</t>
  </si>
  <si>
    <t>OSTALI MATERIJAL I DIJELOVI ZA TEKUĆE I INVESTICIJSKO ODRŽAVANJE - TEHNIČKA SLUŽBA</t>
  </si>
  <si>
    <t>LICENCE</t>
  </si>
  <si>
    <t>KONZULTANTSKE USLUGE ZA PROVEDBU INFRASTRUKTURNOG PROJEKTA "CENTAR ZA SIGURNOST I KVALITETU HRANE"</t>
  </si>
  <si>
    <t>GRAFIČKE I TISKARSKE USLUGE, USLUGE KOPIRANJA I UVEZIVANJA I SL., GRUPE:</t>
  </si>
  <si>
    <t>EMV-29-2021</t>
  </si>
  <si>
    <t>EMV-30-2021</t>
  </si>
  <si>
    <t>BN-30-2021</t>
  </si>
  <si>
    <t xml:space="preserve">KITOVI, REAGENSI I OSTALI POTROŠNI MATERIJAL ZA RAD NA LIGHTCYLER 480 II </t>
  </si>
  <si>
    <t>PROSINAC 2021</t>
  </si>
  <si>
    <t xml:space="preserve">TESTOVI ZA POTPUNO AUTOMATIZIRANU KVANTITATIVNU DETEKCIJU PROTUTIJELA I ANTIGENA SARS-COV-2 </t>
  </si>
  <si>
    <t>BN-31-2021</t>
  </si>
  <si>
    <t>BN-27-2021</t>
  </si>
  <si>
    <t xml:space="preserve">ELEKTRONIČKE KOMUNIKACIJSKE USLUGE U NEPOKRETNOJ MREŽI ZA PERIOD OD 6 MJESECI </t>
  </si>
  <si>
    <t>BN-32-2021</t>
  </si>
  <si>
    <t>BN-33-2021</t>
  </si>
  <si>
    <t>EMV-31-2021</t>
  </si>
  <si>
    <t>POTROŠNI MATERIJAL ZA MOLEKULARNU MIKROBIOLOGIJU I SEROLOŠKU DIJAGNOSTIKU</t>
  </si>
  <si>
    <t>64215000-6</t>
  </si>
  <si>
    <t>BN-11-2021</t>
  </si>
  <si>
    <t>Plan nabave materijala, energije i usluga za 2021. - II. Rebalans 2021-12</t>
  </si>
  <si>
    <t>POVEĆANJE 
/ SMANJENJE 
2. REBALANS
27.12.2021.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</si>
</sst>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8" tint="-0.499984740745262"/>
      <name val="Calibri Light"/>
      <family val="2"/>
      <charset val="238"/>
      <scheme val="major"/>
    </font>
    <font>
      <sz val="11"/>
      <color theme="8" tint="-0.499984740745262"/>
      <name val="Calibri"/>
      <family val="2"/>
      <charset val="238"/>
      <scheme val="minor"/>
    </font>
    <font>
      <b/>
      <sz val="9"/>
      <color theme="8" tint="-0.499984740745262"/>
      <name val="Calibri Light"/>
      <family val="2"/>
      <charset val="238"/>
    </font>
    <font>
      <sz val="9"/>
      <color theme="8" tint="-0.499984740745262"/>
      <name val="Calibri Light"/>
      <family val="2"/>
      <charset val="238"/>
    </font>
    <font>
      <sz val="9"/>
      <color theme="8" tint="-0.499984740745262"/>
      <name val="Calibri"/>
      <family val="2"/>
      <charset val="238"/>
      <scheme val="minor"/>
    </font>
    <font>
      <b/>
      <sz val="9"/>
      <color theme="8" tint="-0.499984740745262"/>
      <name val="Calibri"/>
      <family val="2"/>
      <charset val="238"/>
      <scheme val="minor"/>
    </font>
    <font>
      <b/>
      <sz val="10"/>
      <color theme="8" tint="-0.499984740745262"/>
      <name val="Calibri"/>
      <family val="2"/>
      <charset val="238"/>
      <scheme val="minor"/>
    </font>
    <font>
      <b/>
      <sz val="10"/>
      <color theme="8" tint="-0.499984740745262"/>
      <name val="Calibri Light"/>
      <family val="2"/>
      <charset val="238"/>
      <scheme val="major"/>
    </font>
    <font>
      <sz val="10"/>
      <color theme="8" tint="-0.499984740745262"/>
      <name val="Calibri"/>
      <family val="2"/>
      <charset val="238"/>
      <scheme val="minor"/>
    </font>
    <font>
      <sz val="10"/>
      <color theme="8" tint="-0.499984740745262"/>
      <name val="Calibri Light"/>
      <family val="2"/>
      <charset val="238"/>
      <scheme val="major"/>
    </font>
    <font>
      <b/>
      <sz val="11"/>
      <color theme="8" tint="-0.49998474074526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4" fillId="7" borderId="10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left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vertical="center" wrapText="1"/>
    </xf>
    <xf numFmtId="3" fontId="4" fillId="7" borderId="11" xfId="0" applyNumberFormat="1" applyFont="1" applyFill="1" applyBorder="1" applyAlignment="1">
      <alignment horizontal="right" vertical="center"/>
    </xf>
    <xf numFmtId="3" fontId="4" fillId="7" borderId="11" xfId="0" applyNumberFormat="1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horizontal="right" vertical="center"/>
    </xf>
    <xf numFmtId="3" fontId="5" fillId="2" borderId="2" xfId="0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vertical="center" wrapText="1"/>
    </xf>
    <xf numFmtId="3" fontId="4" fillId="7" borderId="2" xfId="0" applyNumberFormat="1" applyFont="1" applyFill="1" applyBorder="1" applyAlignment="1">
      <alignment horizontal="right" vertical="center"/>
    </xf>
    <xf numFmtId="3" fontId="4" fillId="7" borderId="2" xfId="0" applyNumberFormat="1" applyFont="1" applyFill="1" applyBorder="1" applyAlignment="1">
      <alignment horizontal="right" vertical="center" wrapText="1"/>
    </xf>
    <xf numFmtId="3" fontId="4" fillId="7" borderId="2" xfId="0" applyNumberFormat="1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3" fontId="4" fillId="7" borderId="3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left" vertical="center" wrapText="1"/>
    </xf>
    <xf numFmtId="0" fontId="4" fillId="8" borderId="2" xfId="0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vertical="center" wrapText="1"/>
    </xf>
    <xf numFmtId="3" fontId="4" fillId="8" borderId="2" xfId="0" applyNumberFormat="1" applyFont="1" applyFill="1" applyBorder="1" applyAlignment="1">
      <alignment horizontal="right" vertical="center"/>
    </xf>
    <xf numFmtId="3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vertical="center" wrapText="1"/>
    </xf>
    <xf numFmtId="3" fontId="4" fillId="6" borderId="2" xfId="0" applyNumberFormat="1" applyFont="1" applyFill="1" applyBorder="1" applyAlignment="1">
      <alignment horizontal="right" vertical="center"/>
    </xf>
    <xf numFmtId="3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49" fontId="4" fillId="6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4" fillId="6" borderId="2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3" fontId="6" fillId="0" borderId="2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3" fontId="5" fillId="2" borderId="3" xfId="0" applyNumberFormat="1" applyFont="1" applyFill="1" applyBorder="1" applyAlignment="1">
      <alignment horizontal="center" vertical="center"/>
    </xf>
    <xf numFmtId="3" fontId="7" fillId="6" borderId="2" xfId="0" applyNumberFormat="1" applyFont="1" applyFill="1" applyBorder="1" applyAlignment="1">
      <alignment vertical="center"/>
    </xf>
    <xf numFmtId="3" fontId="7" fillId="6" borderId="2" xfId="0" applyNumberFormat="1" applyFont="1" applyFill="1" applyBorder="1" applyAlignment="1">
      <alignment horizontal="center" vertical="center"/>
    </xf>
    <xf numFmtId="3" fontId="7" fillId="8" borderId="2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17" fontId="4" fillId="6" borderId="2" xfId="0" applyNumberFormat="1" applyFont="1" applyFill="1" applyBorder="1" applyAlignment="1">
      <alignment horizontal="center" vertical="center" wrapText="1"/>
    </xf>
    <xf numFmtId="3" fontId="9" fillId="6" borderId="2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" fontId="5" fillId="0" borderId="2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3" fillId="0" borderId="2" xfId="0" applyFont="1" applyBorder="1"/>
    <xf numFmtId="3" fontId="4" fillId="6" borderId="3" xfId="0" applyNumberFormat="1" applyFont="1" applyFill="1" applyBorder="1" applyAlignment="1">
      <alignment horizontal="center" vertical="center" wrapText="1"/>
    </xf>
    <xf numFmtId="3" fontId="4" fillId="6" borderId="2" xfId="0" applyNumberFormat="1" applyFont="1" applyFill="1" applyBorder="1" applyAlignment="1">
      <alignment horizontal="center" vertical="center" wrapText="1"/>
    </xf>
    <xf numFmtId="17" fontId="4" fillId="8" borderId="2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right" vertical="center"/>
    </xf>
    <xf numFmtId="0" fontId="5" fillId="7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17" fontId="5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3" fontId="4" fillId="8" borderId="3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3" fontId="4" fillId="7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center" vertical="center" wrapText="1"/>
    </xf>
    <xf numFmtId="17" fontId="5" fillId="0" borderId="2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49" fontId="4" fillId="7" borderId="2" xfId="0" applyNumberFormat="1" applyFont="1" applyFill="1" applyBorder="1" applyAlignment="1">
      <alignment horizontal="center" vertical="center" wrapText="1"/>
    </xf>
    <xf numFmtId="17" fontId="4" fillId="7" borderId="2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vertical="center" wrapText="1"/>
    </xf>
    <xf numFmtId="3" fontId="4" fillId="5" borderId="8" xfId="0" applyNumberFormat="1" applyFont="1" applyFill="1" applyBorder="1" applyAlignment="1">
      <alignment horizontal="right" vertical="center"/>
    </xf>
    <xf numFmtId="3" fontId="4" fillId="5" borderId="8" xfId="0" applyNumberFormat="1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/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left" wrapText="1"/>
    </xf>
    <xf numFmtId="49" fontId="3" fillId="0" borderId="0" xfId="0" applyNumberFormat="1" applyFont="1" applyBorder="1"/>
    <xf numFmtId="3" fontId="3" fillId="0" borderId="0" xfId="0" applyNumberFormat="1" applyFont="1" applyBorder="1"/>
    <xf numFmtId="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/>
    <xf numFmtId="0" fontId="12" fillId="0" borderId="0" xfId="0" applyFont="1" applyBorder="1"/>
    <xf numFmtId="0" fontId="3" fillId="0" borderId="0" xfId="0" applyFont="1"/>
    <xf numFmtId="0" fontId="5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vertical="center" wrapText="1"/>
    </xf>
    <xf numFmtId="3" fontId="5" fillId="6" borderId="2" xfId="0" applyNumberFormat="1" applyFont="1" applyFill="1" applyBorder="1" applyAlignment="1">
      <alignment horizontal="right" vertical="center"/>
    </xf>
    <xf numFmtId="3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2" fillId="9" borderId="4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16"/>
  <sheetViews>
    <sheetView tabSelected="1" zoomScaleNormal="100" workbookViewId="0">
      <pane ySplit="4" topLeftCell="A5" activePane="bottomLeft" state="frozen"/>
      <selection pane="bottomLeft"/>
    </sheetView>
  </sheetViews>
  <sheetFormatPr defaultRowHeight="24.95" customHeight="1" x14ac:dyDescent="0.25"/>
  <cols>
    <col min="1" max="1" width="13.28515625" style="138" customWidth="1"/>
    <col min="2" max="2" width="13.28515625" style="139" customWidth="1"/>
    <col min="3" max="4" width="13.28515625" style="138" customWidth="1"/>
    <col min="5" max="5" width="13.28515625" style="140" customWidth="1"/>
    <col min="6" max="7" width="13.28515625" style="138" customWidth="1"/>
    <col min="8" max="8" width="40.7109375" style="138" customWidth="1"/>
    <col min="9" max="14" width="15.7109375" style="141" customWidth="1"/>
    <col min="15" max="15" width="18.7109375" style="142" customWidth="1"/>
    <col min="16" max="16" width="25.7109375" style="143" customWidth="1"/>
    <col min="17" max="16384" width="9.140625" style="138"/>
  </cols>
  <sheetData>
    <row r="1" spans="1:16" ht="15" customHeight="1" thickBot="1" x14ac:dyDescent="0.3"/>
    <row r="2" spans="1:16" ht="24.95" customHeight="1" thickTop="1" thickBot="1" x14ac:dyDescent="0.3">
      <c r="A2" s="155" t="s">
        <v>442</v>
      </c>
      <c r="B2" s="156"/>
      <c r="C2" s="156"/>
      <c r="D2" s="156"/>
      <c r="E2" s="157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8"/>
    </row>
    <row r="3" spans="1:16" ht="15" customHeight="1" thickTop="1" thickBot="1" x14ac:dyDescent="0.3">
      <c r="I3" s="131">
        <f t="shared" ref="I3:J3" si="0">I6+I7+I9+I11+I12+I15+I16+I17+I18+I19+I20+I21+I22+I23+I24+I25+I26+I27+I28+I29+I30+I31+I34+I35+I36+I37+I46+I47+I48+I49+I50+I51+I52+I53+I54+I55+I56+I57+I58+I66+I67+I70+I71+I72+I73+I74+I75+I76+I77+I78+I79+I80+I82+I83+I84+I85+I86+I87+I90+I101+I102+I103+I104+I105+I106+I107+I108+I109+I110+I111+I112+I114+I115+I116+I118+I119+I120+I123+I124+I125+I126+I127+I132+I133+I136+I137+I138+I139+I140+I141+I147+I148+I149+I150+I163+I164+I165+I166+I168+I169+I170+I171+I173+I174+I176+I178+I179+I180+I181+I184+I185+I186+I187+I188+I194+I195+I196+I197+I198+I201+I203+I205+I206+I209+I210+I212+I215+I216+I218+I219+I220+I221+I222+I223+I225+I226+I227+I228+I229+I230+I231+I232+I199+I233+I234+I235+I236+I237+I238+I239+I211+I240+I241+I242+I243+I244+I43+I245+I246+I247+I250+I251+I252+I253+I254+I256+I257+I260+I261+I269+I273+I299+I300+I313+I262+I263+I266+I267+I272+I275+I278+I279+I281+I280+I283+I284+I285+I286+I287+I288+I289+I290+I291+I292+I293+I294+I295+I296+I297+I298+I301+I304+I305+I307+I308+I309+I311+I312+I314+I302+I8+I39+I40+I41+I42+I60+I61+I62+I63+I64+I88+I89+I95+I96+I97+I98+I113+I128+I130+I131+I151+I152+I153+I154+I155+I157+I158+I159+I160+I189+I190+I191+I192+I92+I93+I143+I144+I145+I156+I161</f>
        <v>58377000</v>
      </c>
      <c r="J3" s="131">
        <f t="shared" si="0"/>
        <v>2655325.62</v>
      </c>
      <c r="K3" s="131">
        <f>K6+K7+K9+K11+K12+K15+K16+K17+K18+K19+K20+K21+K22+K23+K24+K25+K26+K27+K28+K29+K30+K31+K34+K35+K36+K37+K46+K47+K48+K49+K50+K51+K52+K53+K54+K55+K56+K57+K58+K66+K67+K70+K71+K72+K73+K74+K75+K76+K77+K78+K79+K80+K82+K83+K84+K85+K86+K87+K90+K101+K102+K103+K104+K105+K106+K107+K108+K109+K110+K111+K112+K114+K115+K116+K118+K119+K120+K123+K124+K125+K126+K127+K132+K133+K136+K137+K138+K139+K140+K141+K147+K148+K149+K150+K163+K164+K165+K166+K168+K169+K170+K171+K173+K174+K176+K178+K179+K180+K181+K184+K185+K186+K187+K188+K194+K195+K196+K197+K198+K201+K203+K205+K206+K209+K210+K212+K215+K216+K218+K219+K220+K221+K222+K223+K225+K226+K227+K228+K229+K230+K231+K232+K199+K233+K234+K235+K236+K237+K238+K239+K211+K240+K241+K242+K243+K244+K43+K245+K246+K247+K250+K251+K252+K253+K254+K256+K257+K260+K261+K269+K273+K299+K300+K313+K262+K263+K266+K267+K272+K275+K278+K279+K281+K280+K283+K284+K285+K286+K287+K288+K289+K290+K291+K292+K293+K294+K295+K296+K297+K298+K301+K304+K305+K307+K308+K309+K311+K312+K314+K302+K8+K39+K40+K41+K42+K60+K61+K62+K63+K64+K88+K89+K95+K96+K97+K98+K113+K128+K130+K131+K151+K152+K153+K154+K155+K157+K158+K159+K160+K189+K190+K191+K192+K92+K93+K143+K144+K145+K156+K161</f>
        <v>5516174</v>
      </c>
      <c r="L3" s="131">
        <f t="shared" ref="L3:N3" si="1">L6+L7+L9+L11+L12+L15+L16+L17+L18+L19+L20+L21+L22+L23+L24+L25+L26+L27+L28+L29+L30+L31+L34+L35+L36+L37+L46+L47+L48+L49+L50+L51+L52+L53+L54+L55+L56+L57+L58+L66+L67+L70+L71+L72+L73+L74+L75+L76+L77+L78+L79+L80+L82+L83+L84+L85+L86+L87+L90+L101+L102+L103+L104+L105+L106+L107+L108+L109+L110+L111+L112+L114+L115+L116+L118+L119+L120+L123+L124+L125+L126+L127+L132+L133+L136+L137+L138+L139+L140+L141+L147+L148+L149+L150+L163+L164+L165+L166+L168+L169+L170+L171+L173+L174+L176+L178+L179+L180+L181+L184+L185+L186+L187+L188+L194+L195+L196+L197+L198+L201+L203+L205+L206+L209+L210+L212+L215+L216+L218+L219+L220+L221+L222+L223+L225+L226+L227+L228+L229+L230+L231+L232+L199+L233+L234+L235+L236+L237+L238+L239+L211+L240+L241+L242+L243+L244+L43+L245+L246+L247+L250+L251+L252+L253+L254+L256+L257+L260+L261+L269+L273+L299+L300+L313+L262+L263+L266+L267+L272+L275+L278+L279+L281+L280+L283+L284+L285+L286+L287+L288+L289+L290+L291+L292+L293+L294+L295+L296+L297+L298+L301+L304+L305+L307+L308+L309+L311+L312+L314+L302+L8+L39+L40+L41+L42+L60+L61+L62+L63+L64+L88+L89+L95+L96+L97+L98+L113+L128+L130+L131+L151+L152+L153+L154+L155+L157+L158+L159+L160+L189+L190+L191+L192+L92+L93+L143+L144+L145+L156+L161</f>
        <v>66548499.619999997</v>
      </c>
      <c r="M3" s="131">
        <f t="shared" si="1"/>
        <v>83185624.525000006</v>
      </c>
      <c r="N3" s="131">
        <f t="shared" si="1"/>
        <v>70332936.919999987</v>
      </c>
    </row>
    <row r="4" spans="1:16" ht="60" customHeight="1" thickTop="1" thickBot="1" x14ac:dyDescent="0.3">
      <c r="A4" s="132" t="s">
        <v>404</v>
      </c>
      <c r="B4" s="133" t="s">
        <v>1</v>
      </c>
      <c r="C4" s="133" t="s">
        <v>2</v>
      </c>
      <c r="D4" s="133" t="s">
        <v>3</v>
      </c>
      <c r="E4" s="134" t="s">
        <v>4</v>
      </c>
      <c r="F4" s="133" t="s">
        <v>5</v>
      </c>
      <c r="G4" s="133" t="s">
        <v>6</v>
      </c>
      <c r="H4" s="135" t="s">
        <v>7</v>
      </c>
      <c r="I4" s="136" t="s">
        <v>307</v>
      </c>
      <c r="J4" s="136" t="s">
        <v>402</v>
      </c>
      <c r="K4" s="136" t="s">
        <v>443</v>
      </c>
      <c r="L4" s="136" t="s">
        <v>308</v>
      </c>
      <c r="M4" s="136" t="s">
        <v>196</v>
      </c>
      <c r="N4" s="136" t="s">
        <v>403</v>
      </c>
      <c r="O4" s="136" t="s">
        <v>343</v>
      </c>
      <c r="P4" s="137" t="s">
        <v>344</v>
      </c>
    </row>
    <row r="5" spans="1:16" ht="30" customHeight="1" thickTop="1" x14ac:dyDescent="0.25">
      <c r="A5" s="1"/>
      <c r="B5" s="2"/>
      <c r="C5" s="3"/>
      <c r="D5" s="3"/>
      <c r="E5" s="3"/>
      <c r="F5" s="3"/>
      <c r="G5" s="4">
        <v>32211</v>
      </c>
      <c r="H5" s="5" t="s">
        <v>8</v>
      </c>
      <c r="I5" s="6">
        <f>SUM(I6:I8)</f>
        <v>460000</v>
      </c>
      <c r="J5" s="6">
        <f t="shared" ref="J5:N5" si="2">SUM(J6:J8)</f>
        <v>0</v>
      </c>
      <c r="K5" s="6">
        <f t="shared" si="2"/>
        <v>195000</v>
      </c>
      <c r="L5" s="6">
        <f t="shared" si="2"/>
        <v>655000</v>
      </c>
      <c r="M5" s="6">
        <f t="shared" si="2"/>
        <v>818750</v>
      </c>
      <c r="N5" s="6">
        <f t="shared" si="2"/>
        <v>799100</v>
      </c>
      <c r="O5" s="7"/>
      <c r="P5" s="8"/>
    </row>
    <row r="6" spans="1:16" ht="30" customHeight="1" x14ac:dyDescent="0.25">
      <c r="A6" s="9" t="s">
        <v>405</v>
      </c>
      <c r="B6" s="10" t="s">
        <v>210</v>
      </c>
      <c r="C6" s="11" t="s">
        <v>9</v>
      </c>
      <c r="D6" s="11"/>
      <c r="E6" s="11"/>
      <c r="F6" s="11"/>
      <c r="G6" s="12"/>
      <c r="H6" s="13" t="s">
        <v>8</v>
      </c>
      <c r="I6" s="14">
        <v>190000</v>
      </c>
      <c r="J6" s="14">
        <v>0</v>
      </c>
      <c r="K6" s="14">
        <v>0</v>
      </c>
      <c r="L6" s="15">
        <f t="shared" ref="L6:L8" si="3">SUM(I6:K6)</f>
        <v>190000</v>
      </c>
      <c r="M6" s="14">
        <f t="shared" ref="M6:M67" si="4">L6*1.25</f>
        <v>237500</v>
      </c>
      <c r="N6" s="14">
        <f>L6*1.22</f>
        <v>231800</v>
      </c>
      <c r="O6" s="16" t="s">
        <v>391</v>
      </c>
      <c r="P6" s="17" t="s">
        <v>10</v>
      </c>
    </row>
    <row r="7" spans="1:16" ht="30" customHeight="1" x14ac:dyDescent="0.25">
      <c r="A7" s="9" t="s">
        <v>319</v>
      </c>
      <c r="B7" s="18">
        <v>30125000</v>
      </c>
      <c r="C7" s="11" t="s">
        <v>11</v>
      </c>
      <c r="D7" s="11" t="s">
        <v>12</v>
      </c>
      <c r="E7" s="19" t="s">
        <v>409</v>
      </c>
      <c r="F7" s="11" t="s">
        <v>13</v>
      </c>
      <c r="G7" s="12"/>
      <c r="H7" s="13" t="s">
        <v>14</v>
      </c>
      <c r="I7" s="14">
        <v>270000</v>
      </c>
      <c r="J7" s="14">
        <v>0</v>
      </c>
      <c r="K7" s="14">
        <v>0</v>
      </c>
      <c r="L7" s="15">
        <f t="shared" si="3"/>
        <v>270000</v>
      </c>
      <c r="M7" s="14">
        <f t="shared" si="4"/>
        <v>337500</v>
      </c>
      <c r="N7" s="14">
        <f t="shared" ref="N7:N8" si="5">L7*1.22</f>
        <v>329400</v>
      </c>
      <c r="O7" s="16" t="s">
        <v>391</v>
      </c>
      <c r="P7" s="17" t="s">
        <v>10</v>
      </c>
    </row>
    <row r="8" spans="1:16" ht="30" customHeight="1" x14ac:dyDescent="0.25">
      <c r="A8" s="9" t="s">
        <v>367</v>
      </c>
      <c r="B8" s="18" t="s">
        <v>369</v>
      </c>
      <c r="C8" s="11" t="s">
        <v>9</v>
      </c>
      <c r="D8" s="11"/>
      <c r="E8" s="20"/>
      <c r="F8" s="11"/>
      <c r="G8" s="12"/>
      <c r="H8" s="10" t="s">
        <v>368</v>
      </c>
      <c r="I8" s="14">
        <v>0</v>
      </c>
      <c r="J8" s="14">
        <v>0</v>
      </c>
      <c r="K8" s="14">
        <v>195000</v>
      </c>
      <c r="L8" s="15">
        <f t="shared" si="3"/>
        <v>195000</v>
      </c>
      <c r="M8" s="14">
        <f t="shared" si="4"/>
        <v>243750</v>
      </c>
      <c r="N8" s="14">
        <f t="shared" si="5"/>
        <v>237900</v>
      </c>
      <c r="O8" s="16" t="s">
        <v>391</v>
      </c>
      <c r="P8" s="17" t="s">
        <v>10</v>
      </c>
    </row>
    <row r="9" spans="1:16" ht="30" customHeight="1" x14ac:dyDescent="0.25">
      <c r="A9" s="21"/>
      <c r="B9" s="22">
        <v>39830000</v>
      </c>
      <c r="C9" s="23" t="s">
        <v>9</v>
      </c>
      <c r="D9" s="23"/>
      <c r="E9" s="23"/>
      <c r="F9" s="23"/>
      <c r="G9" s="24">
        <v>32214</v>
      </c>
      <c r="H9" s="25" t="s">
        <v>15</v>
      </c>
      <c r="I9" s="26">
        <v>100000</v>
      </c>
      <c r="J9" s="26">
        <v>0</v>
      </c>
      <c r="K9" s="26">
        <v>-30000</v>
      </c>
      <c r="L9" s="26">
        <f>SUM(I9:K9)</f>
        <v>70000</v>
      </c>
      <c r="M9" s="26">
        <f t="shared" si="4"/>
        <v>87500</v>
      </c>
      <c r="N9" s="27">
        <f>L9*1.22</f>
        <v>85400</v>
      </c>
      <c r="O9" s="28" t="s">
        <v>391</v>
      </c>
      <c r="P9" s="29" t="s">
        <v>10</v>
      </c>
    </row>
    <row r="10" spans="1:16" ht="30" customHeight="1" x14ac:dyDescent="0.25">
      <c r="A10" s="21"/>
      <c r="B10" s="22"/>
      <c r="C10" s="23"/>
      <c r="D10" s="23"/>
      <c r="E10" s="23"/>
      <c r="F10" s="23"/>
      <c r="G10" s="24">
        <v>32216</v>
      </c>
      <c r="H10" s="25" t="s">
        <v>16</v>
      </c>
      <c r="I10" s="26">
        <f>SUM(I11:I12)</f>
        <v>1640000</v>
      </c>
      <c r="J10" s="26">
        <f t="shared" ref="J10:N10" si="6">SUM(J11:J12)</f>
        <v>0</v>
      </c>
      <c r="K10" s="26">
        <f t="shared" si="6"/>
        <v>365000</v>
      </c>
      <c r="L10" s="26">
        <f t="shared" si="6"/>
        <v>2005000</v>
      </c>
      <c r="M10" s="26">
        <f t="shared" si="6"/>
        <v>2506250</v>
      </c>
      <c r="N10" s="26">
        <f t="shared" si="6"/>
        <v>2446100</v>
      </c>
      <c r="O10" s="30"/>
      <c r="P10" s="29"/>
    </row>
    <row r="11" spans="1:16" s="144" customFormat="1" ht="30" customHeight="1" x14ac:dyDescent="0.25">
      <c r="A11" s="31" t="s">
        <v>378</v>
      </c>
      <c r="B11" s="32">
        <v>33140000</v>
      </c>
      <c r="C11" s="33" t="s">
        <v>11</v>
      </c>
      <c r="D11" s="11" t="s">
        <v>12</v>
      </c>
      <c r="E11" s="34" t="s">
        <v>407</v>
      </c>
      <c r="F11" s="33" t="s">
        <v>291</v>
      </c>
      <c r="G11" s="35">
        <v>3221614</v>
      </c>
      <c r="H11" s="36" t="s">
        <v>18</v>
      </c>
      <c r="I11" s="37">
        <v>1360000</v>
      </c>
      <c r="J11" s="37">
        <v>0</v>
      </c>
      <c r="K11" s="37">
        <v>365000</v>
      </c>
      <c r="L11" s="15">
        <f t="shared" ref="L11:L12" si="7">SUM(I11:K11)</f>
        <v>1725000</v>
      </c>
      <c r="M11" s="37">
        <f t="shared" si="4"/>
        <v>2156250</v>
      </c>
      <c r="N11" s="37">
        <f>L11*1.22</f>
        <v>2104500</v>
      </c>
      <c r="O11" s="38" t="s">
        <v>391</v>
      </c>
      <c r="P11" s="39" t="s">
        <v>10</v>
      </c>
    </row>
    <row r="12" spans="1:16" s="144" customFormat="1" ht="30" customHeight="1" x14ac:dyDescent="0.25">
      <c r="A12" s="31" t="s">
        <v>320</v>
      </c>
      <c r="B12" s="32">
        <v>33760000</v>
      </c>
      <c r="C12" s="33" t="s">
        <v>11</v>
      </c>
      <c r="D12" s="11" t="s">
        <v>12</v>
      </c>
      <c r="E12" s="34" t="s">
        <v>407</v>
      </c>
      <c r="F12" s="33" t="s">
        <v>291</v>
      </c>
      <c r="G12" s="35">
        <v>3221615</v>
      </c>
      <c r="H12" s="40" t="s">
        <v>19</v>
      </c>
      <c r="I12" s="37">
        <v>280000</v>
      </c>
      <c r="J12" s="37">
        <v>0</v>
      </c>
      <c r="K12" s="37">
        <v>0</v>
      </c>
      <c r="L12" s="15">
        <f t="shared" si="7"/>
        <v>280000</v>
      </c>
      <c r="M12" s="37">
        <f t="shared" si="4"/>
        <v>350000</v>
      </c>
      <c r="N12" s="37">
        <f>L12*1.22</f>
        <v>341600</v>
      </c>
      <c r="O12" s="38" t="s">
        <v>391</v>
      </c>
      <c r="P12" s="39" t="s">
        <v>10</v>
      </c>
    </row>
    <row r="13" spans="1:16" ht="30" customHeight="1" x14ac:dyDescent="0.25">
      <c r="A13" s="21"/>
      <c r="B13" s="22"/>
      <c r="C13" s="23"/>
      <c r="D13" s="23"/>
      <c r="E13" s="23"/>
      <c r="F13" s="23"/>
      <c r="G13" s="24">
        <v>32221</v>
      </c>
      <c r="H13" s="25" t="s">
        <v>20</v>
      </c>
      <c r="I13" s="26">
        <f>I14+I32+I44+I65+I68+I99+I114+I115+I116+I117+I121+I132+I133+I134+I162+I165+I166+I167+I172</f>
        <v>39238000</v>
      </c>
      <c r="J13" s="26">
        <f t="shared" ref="J13:N13" si="8">J14+J32+J44+J65+J68+J99+J114+J115+J116+J117+J121+J132+J133+J134+J162+J165+J166+J167+J172</f>
        <v>2417325.62</v>
      </c>
      <c r="K13" s="26">
        <f t="shared" si="8"/>
        <v>4984174</v>
      </c>
      <c r="L13" s="26">
        <f t="shared" si="8"/>
        <v>46639499.620000005</v>
      </c>
      <c r="M13" s="26">
        <f t="shared" si="8"/>
        <v>58299374.524999999</v>
      </c>
      <c r="N13" s="26">
        <f t="shared" si="8"/>
        <v>52847074.620000005</v>
      </c>
      <c r="O13" s="30"/>
      <c r="P13" s="41"/>
    </row>
    <row r="14" spans="1:16" s="144" customFormat="1" ht="30" customHeight="1" x14ac:dyDescent="0.25">
      <c r="A14" s="42" t="s">
        <v>321</v>
      </c>
      <c r="B14" s="43" t="s">
        <v>211</v>
      </c>
      <c r="C14" s="44" t="s">
        <v>11</v>
      </c>
      <c r="D14" s="44" t="s">
        <v>12</v>
      </c>
      <c r="E14" s="45" t="s">
        <v>297</v>
      </c>
      <c r="F14" s="44" t="s">
        <v>13</v>
      </c>
      <c r="G14" s="46">
        <v>3222102</v>
      </c>
      <c r="H14" s="47" t="s">
        <v>21</v>
      </c>
      <c r="I14" s="48">
        <f>SUM(I15:I31)</f>
        <v>1223000</v>
      </c>
      <c r="J14" s="48">
        <f t="shared" ref="J14:N14" si="9">SUM(J15:J31)</f>
        <v>0</v>
      </c>
      <c r="K14" s="48">
        <f t="shared" si="9"/>
        <v>0</v>
      </c>
      <c r="L14" s="48">
        <f t="shared" si="9"/>
        <v>1223000</v>
      </c>
      <c r="M14" s="48">
        <f t="shared" si="9"/>
        <v>1528750</v>
      </c>
      <c r="N14" s="48">
        <f t="shared" si="9"/>
        <v>1528750</v>
      </c>
      <c r="O14" s="49" t="s">
        <v>391</v>
      </c>
      <c r="P14" s="50" t="s">
        <v>10</v>
      </c>
    </row>
    <row r="15" spans="1:16" ht="30" customHeight="1" x14ac:dyDescent="0.25">
      <c r="A15" s="9"/>
      <c r="B15" s="10"/>
      <c r="C15" s="11"/>
      <c r="D15" s="11"/>
      <c r="E15" s="11"/>
      <c r="F15" s="11"/>
      <c r="G15" s="12"/>
      <c r="H15" s="13" t="s">
        <v>22</v>
      </c>
      <c r="I15" s="37">
        <v>190000</v>
      </c>
      <c r="J15" s="37">
        <v>0</v>
      </c>
      <c r="K15" s="37">
        <v>0</v>
      </c>
      <c r="L15" s="15">
        <f t="shared" ref="L15:L31" si="10">SUM(I15:K15)</f>
        <v>190000</v>
      </c>
      <c r="M15" s="15">
        <f t="shared" si="4"/>
        <v>237500</v>
      </c>
      <c r="N15" s="37">
        <f>M15</f>
        <v>237500</v>
      </c>
      <c r="O15" s="38"/>
      <c r="P15" s="17"/>
    </row>
    <row r="16" spans="1:16" ht="30" customHeight="1" x14ac:dyDescent="0.25">
      <c r="A16" s="9"/>
      <c r="B16" s="10"/>
      <c r="C16" s="11"/>
      <c r="D16" s="11"/>
      <c r="E16" s="11"/>
      <c r="F16" s="11"/>
      <c r="G16" s="12"/>
      <c r="H16" s="13" t="s">
        <v>23</v>
      </c>
      <c r="I16" s="37">
        <v>8000</v>
      </c>
      <c r="J16" s="37">
        <v>0</v>
      </c>
      <c r="K16" s="37">
        <v>0</v>
      </c>
      <c r="L16" s="15">
        <f t="shared" si="10"/>
        <v>8000</v>
      </c>
      <c r="M16" s="15">
        <f t="shared" si="4"/>
        <v>10000</v>
      </c>
      <c r="N16" s="37">
        <f t="shared" ref="N16:N31" si="11">M16</f>
        <v>10000</v>
      </c>
      <c r="O16" s="38"/>
      <c r="P16" s="17"/>
    </row>
    <row r="17" spans="1:16" ht="30" customHeight="1" x14ac:dyDescent="0.25">
      <c r="A17" s="9"/>
      <c r="B17" s="10"/>
      <c r="C17" s="11"/>
      <c r="D17" s="11"/>
      <c r="E17" s="11"/>
      <c r="F17" s="11"/>
      <c r="G17" s="12"/>
      <c r="H17" s="13" t="s">
        <v>24</v>
      </c>
      <c r="I17" s="37">
        <v>109000</v>
      </c>
      <c r="J17" s="37">
        <v>0</v>
      </c>
      <c r="K17" s="37">
        <v>0</v>
      </c>
      <c r="L17" s="15">
        <f t="shared" si="10"/>
        <v>109000</v>
      </c>
      <c r="M17" s="15">
        <f t="shared" si="4"/>
        <v>136250</v>
      </c>
      <c r="N17" s="37">
        <f t="shared" si="11"/>
        <v>136250</v>
      </c>
      <c r="O17" s="38"/>
      <c r="P17" s="17"/>
    </row>
    <row r="18" spans="1:16" ht="30" customHeight="1" x14ac:dyDescent="0.25">
      <c r="A18" s="9"/>
      <c r="B18" s="10"/>
      <c r="C18" s="11"/>
      <c r="D18" s="11"/>
      <c r="E18" s="11"/>
      <c r="F18" s="11"/>
      <c r="G18" s="12"/>
      <c r="H18" s="13" t="s">
        <v>25</v>
      </c>
      <c r="I18" s="37">
        <v>143000</v>
      </c>
      <c r="J18" s="37">
        <v>0</v>
      </c>
      <c r="K18" s="37">
        <v>0</v>
      </c>
      <c r="L18" s="15">
        <f t="shared" si="10"/>
        <v>143000</v>
      </c>
      <c r="M18" s="15">
        <f t="shared" si="4"/>
        <v>178750</v>
      </c>
      <c r="N18" s="37">
        <f t="shared" si="11"/>
        <v>178750</v>
      </c>
      <c r="O18" s="38"/>
      <c r="P18" s="17"/>
    </row>
    <row r="19" spans="1:16" ht="30" customHeight="1" x14ac:dyDescent="0.25">
      <c r="A19" s="9"/>
      <c r="B19" s="10"/>
      <c r="C19" s="11"/>
      <c r="D19" s="11"/>
      <c r="E19" s="11"/>
      <c r="F19" s="11"/>
      <c r="G19" s="12"/>
      <c r="H19" s="13" t="s">
        <v>26</v>
      </c>
      <c r="I19" s="37">
        <v>176000</v>
      </c>
      <c r="J19" s="37">
        <v>0</v>
      </c>
      <c r="K19" s="37">
        <v>0</v>
      </c>
      <c r="L19" s="15">
        <f t="shared" si="10"/>
        <v>176000</v>
      </c>
      <c r="M19" s="15">
        <f t="shared" si="4"/>
        <v>220000</v>
      </c>
      <c r="N19" s="37">
        <f t="shared" si="11"/>
        <v>220000</v>
      </c>
      <c r="O19" s="38"/>
      <c r="P19" s="17"/>
    </row>
    <row r="20" spans="1:16" ht="30" customHeight="1" x14ac:dyDescent="0.25">
      <c r="A20" s="9"/>
      <c r="B20" s="10"/>
      <c r="C20" s="11"/>
      <c r="D20" s="11"/>
      <c r="E20" s="11"/>
      <c r="F20" s="11"/>
      <c r="G20" s="12"/>
      <c r="H20" s="13" t="s">
        <v>27</v>
      </c>
      <c r="I20" s="37">
        <v>135000</v>
      </c>
      <c r="J20" s="37">
        <v>0</v>
      </c>
      <c r="K20" s="37">
        <v>0</v>
      </c>
      <c r="L20" s="15">
        <f t="shared" si="10"/>
        <v>135000</v>
      </c>
      <c r="M20" s="15">
        <f t="shared" si="4"/>
        <v>168750</v>
      </c>
      <c r="N20" s="37">
        <f t="shared" si="11"/>
        <v>168750</v>
      </c>
      <c r="O20" s="38"/>
      <c r="P20" s="17"/>
    </row>
    <row r="21" spans="1:16" ht="30" customHeight="1" x14ac:dyDescent="0.25">
      <c r="A21" s="9"/>
      <c r="B21" s="10"/>
      <c r="C21" s="11"/>
      <c r="D21" s="11"/>
      <c r="E21" s="11"/>
      <c r="F21" s="11"/>
      <c r="G21" s="12"/>
      <c r="H21" s="13" t="s">
        <v>28</v>
      </c>
      <c r="I21" s="37">
        <v>17000</v>
      </c>
      <c r="J21" s="37">
        <v>0</v>
      </c>
      <c r="K21" s="37">
        <v>0</v>
      </c>
      <c r="L21" s="15">
        <f t="shared" si="10"/>
        <v>17000</v>
      </c>
      <c r="M21" s="15">
        <f t="shared" si="4"/>
        <v>21250</v>
      </c>
      <c r="N21" s="37">
        <f t="shared" si="11"/>
        <v>21250</v>
      </c>
      <c r="O21" s="38"/>
      <c r="P21" s="17"/>
    </row>
    <row r="22" spans="1:16" ht="30" customHeight="1" x14ac:dyDescent="0.25">
      <c r="A22" s="9"/>
      <c r="B22" s="10"/>
      <c r="C22" s="11"/>
      <c r="D22" s="11"/>
      <c r="E22" s="11"/>
      <c r="F22" s="11"/>
      <c r="G22" s="12"/>
      <c r="H22" s="13" t="s">
        <v>260</v>
      </c>
      <c r="I22" s="37">
        <v>50000</v>
      </c>
      <c r="J22" s="37">
        <v>0</v>
      </c>
      <c r="K22" s="37">
        <v>0</v>
      </c>
      <c r="L22" s="15">
        <f t="shared" si="10"/>
        <v>50000</v>
      </c>
      <c r="M22" s="15">
        <f t="shared" si="4"/>
        <v>62500</v>
      </c>
      <c r="N22" s="37">
        <f t="shared" si="11"/>
        <v>62500</v>
      </c>
      <c r="O22" s="38"/>
      <c r="P22" s="17"/>
    </row>
    <row r="23" spans="1:16" ht="30" customHeight="1" x14ac:dyDescent="0.25">
      <c r="A23" s="9"/>
      <c r="B23" s="10"/>
      <c r="C23" s="11"/>
      <c r="D23" s="11"/>
      <c r="E23" s="11"/>
      <c r="F23" s="11"/>
      <c r="G23" s="12"/>
      <c r="H23" s="13" t="s">
        <v>29</v>
      </c>
      <c r="I23" s="37">
        <v>140000</v>
      </c>
      <c r="J23" s="37">
        <v>0</v>
      </c>
      <c r="K23" s="37">
        <v>0</v>
      </c>
      <c r="L23" s="15">
        <f t="shared" si="10"/>
        <v>140000</v>
      </c>
      <c r="M23" s="15">
        <f t="shared" si="4"/>
        <v>175000</v>
      </c>
      <c r="N23" s="37">
        <f t="shared" si="11"/>
        <v>175000</v>
      </c>
      <c r="O23" s="38"/>
      <c r="P23" s="17"/>
    </row>
    <row r="24" spans="1:16" ht="30" customHeight="1" x14ac:dyDescent="0.25">
      <c r="A24" s="9"/>
      <c r="B24" s="10"/>
      <c r="C24" s="11"/>
      <c r="D24" s="11"/>
      <c r="E24" s="11"/>
      <c r="F24" s="11"/>
      <c r="G24" s="12"/>
      <c r="H24" s="13" t="s">
        <v>30</v>
      </c>
      <c r="I24" s="37">
        <v>34000</v>
      </c>
      <c r="J24" s="37">
        <v>0</v>
      </c>
      <c r="K24" s="37">
        <v>0</v>
      </c>
      <c r="L24" s="15">
        <f t="shared" si="10"/>
        <v>34000</v>
      </c>
      <c r="M24" s="15">
        <f t="shared" si="4"/>
        <v>42500</v>
      </c>
      <c r="N24" s="37">
        <f t="shared" si="11"/>
        <v>42500</v>
      </c>
      <c r="O24" s="38"/>
      <c r="P24" s="17"/>
    </row>
    <row r="25" spans="1:16" ht="30" customHeight="1" x14ac:dyDescent="0.25">
      <c r="A25" s="9"/>
      <c r="B25" s="10"/>
      <c r="C25" s="11"/>
      <c r="D25" s="11"/>
      <c r="E25" s="11"/>
      <c r="F25" s="11"/>
      <c r="G25" s="12"/>
      <c r="H25" s="13" t="s">
        <v>262</v>
      </c>
      <c r="I25" s="37">
        <v>40000</v>
      </c>
      <c r="J25" s="37">
        <v>0</v>
      </c>
      <c r="K25" s="37">
        <v>0</v>
      </c>
      <c r="L25" s="15">
        <f t="shared" si="10"/>
        <v>40000</v>
      </c>
      <c r="M25" s="15">
        <f t="shared" si="4"/>
        <v>50000</v>
      </c>
      <c r="N25" s="37">
        <f t="shared" si="11"/>
        <v>50000</v>
      </c>
      <c r="O25" s="38"/>
      <c r="P25" s="17"/>
    </row>
    <row r="26" spans="1:16" ht="30" customHeight="1" x14ac:dyDescent="0.25">
      <c r="A26" s="9"/>
      <c r="B26" s="10"/>
      <c r="C26" s="11"/>
      <c r="D26" s="11"/>
      <c r="E26" s="11"/>
      <c r="F26" s="11"/>
      <c r="G26" s="12"/>
      <c r="H26" s="13" t="s">
        <v>261</v>
      </c>
      <c r="I26" s="37">
        <v>20000</v>
      </c>
      <c r="J26" s="37">
        <v>0</v>
      </c>
      <c r="K26" s="37">
        <v>0</v>
      </c>
      <c r="L26" s="15">
        <f t="shared" si="10"/>
        <v>20000</v>
      </c>
      <c r="M26" s="15">
        <f t="shared" si="4"/>
        <v>25000</v>
      </c>
      <c r="N26" s="37">
        <f t="shared" si="11"/>
        <v>25000</v>
      </c>
      <c r="O26" s="38"/>
      <c r="P26" s="17"/>
    </row>
    <row r="27" spans="1:16" ht="30" customHeight="1" x14ac:dyDescent="0.25">
      <c r="A27" s="9"/>
      <c r="B27" s="10"/>
      <c r="C27" s="11"/>
      <c r="D27" s="11"/>
      <c r="E27" s="11"/>
      <c r="F27" s="11"/>
      <c r="G27" s="12"/>
      <c r="H27" s="13" t="s">
        <v>31</v>
      </c>
      <c r="I27" s="37">
        <v>140000</v>
      </c>
      <c r="J27" s="37">
        <v>0</v>
      </c>
      <c r="K27" s="37">
        <v>0</v>
      </c>
      <c r="L27" s="15">
        <f t="shared" si="10"/>
        <v>140000</v>
      </c>
      <c r="M27" s="15">
        <f t="shared" si="4"/>
        <v>175000</v>
      </c>
      <c r="N27" s="37">
        <f t="shared" si="11"/>
        <v>175000</v>
      </c>
      <c r="O27" s="38"/>
      <c r="P27" s="17"/>
    </row>
    <row r="28" spans="1:16" ht="30" customHeight="1" x14ac:dyDescent="0.25">
      <c r="A28" s="9"/>
      <c r="B28" s="10"/>
      <c r="C28" s="11"/>
      <c r="D28" s="11"/>
      <c r="E28" s="11"/>
      <c r="F28" s="11"/>
      <c r="G28" s="12"/>
      <c r="H28" s="51" t="s">
        <v>32</v>
      </c>
      <c r="I28" s="37">
        <v>3000</v>
      </c>
      <c r="J28" s="37">
        <v>0</v>
      </c>
      <c r="K28" s="37">
        <v>0</v>
      </c>
      <c r="L28" s="15">
        <f t="shared" si="10"/>
        <v>3000</v>
      </c>
      <c r="M28" s="15">
        <f t="shared" si="4"/>
        <v>3750</v>
      </c>
      <c r="N28" s="37">
        <f t="shared" si="11"/>
        <v>3750</v>
      </c>
      <c r="O28" s="38"/>
      <c r="P28" s="17"/>
    </row>
    <row r="29" spans="1:16" ht="30" customHeight="1" x14ac:dyDescent="0.25">
      <c r="A29" s="9"/>
      <c r="B29" s="10"/>
      <c r="C29" s="11"/>
      <c r="D29" s="11"/>
      <c r="E29" s="11"/>
      <c r="F29" s="11"/>
      <c r="G29" s="12"/>
      <c r="H29" s="13" t="s">
        <v>33</v>
      </c>
      <c r="I29" s="37">
        <v>4000</v>
      </c>
      <c r="J29" s="37">
        <v>0</v>
      </c>
      <c r="K29" s="37">
        <v>0</v>
      </c>
      <c r="L29" s="15">
        <f t="shared" si="10"/>
        <v>4000</v>
      </c>
      <c r="M29" s="15">
        <f t="shared" si="4"/>
        <v>5000</v>
      </c>
      <c r="N29" s="37">
        <f t="shared" si="11"/>
        <v>5000</v>
      </c>
      <c r="O29" s="38"/>
      <c r="P29" s="17"/>
    </row>
    <row r="30" spans="1:16" ht="30" customHeight="1" x14ac:dyDescent="0.25">
      <c r="A30" s="9"/>
      <c r="B30" s="10"/>
      <c r="C30" s="11"/>
      <c r="D30" s="11"/>
      <c r="E30" s="11"/>
      <c r="F30" s="11"/>
      <c r="G30" s="12"/>
      <c r="H30" s="13" t="s">
        <v>34</v>
      </c>
      <c r="I30" s="37">
        <v>6000</v>
      </c>
      <c r="J30" s="37">
        <v>0</v>
      </c>
      <c r="K30" s="37">
        <v>0</v>
      </c>
      <c r="L30" s="15">
        <f t="shared" si="10"/>
        <v>6000</v>
      </c>
      <c r="M30" s="15">
        <f t="shared" si="4"/>
        <v>7500</v>
      </c>
      <c r="N30" s="37">
        <f t="shared" si="11"/>
        <v>7500</v>
      </c>
      <c r="O30" s="38"/>
      <c r="P30" s="17"/>
    </row>
    <row r="31" spans="1:16" ht="30" customHeight="1" x14ac:dyDescent="0.25">
      <c r="A31" s="9"/>
      <c r="B31" s="10"/>
      <c r="C31" s="11"/>
      <c r="D31" s="11"/>
      <c r="E31" s="11"/>
      <c r="F31" s="11"/>
      <c r="G31" s="12"/>
      <c r="H31" s="13" t="s">
        <v>35</v>
      </c>
      <c r="I31" s="37">
        <v>8000</v>
      </c>
      <c r="J31" s="37">
        <v>0</v>
      </c>
      <c r="K31" s="37">
        <v>0</v>
      </c>
      <c r="L31" s="15">
        <f t="shared" si="10"/>
        <v>8000</v>
      </c>
      <c r="M31" s="15">
        <f t="shared" si="4"/>
        <v>10000</v>
      </c>
      <c r="N31" s="37">
        <f t="shared" si="11"/>
        <v>10000</v>
      </c>
      <c r="O31" s="38"/>
      <c r="P31" s="17"/>
    </row>
    <row r="32" spans="1:16" s="145" customFormat="1" ht="30" customHeight="1" x14ac:dyDescent="0.25">
      <c r="A32" s="42"/>
      <c r="B32" s="43"/>
      <c r="C32" s="44"/>
      <c r="D32" s="44"/>
      <c r="E32" s="44"/>
      <c r="F32" s="44"/>
      <c r="G32" s="46">
        <v>3222103</v>
      </c>
      <c r="H32" s="47" t="s">
        <v>389</v>
      </c>
      <c r="I32" s="48">
        <f>I33+I38</f>
        <v>660000</v>
      </c>
      <c r="J32" s="48">
        <f t="shared" ref="J32:N32" si="12">J33+J38</f>
        <v>0</v>
      </c>
      <c r="K32" s="48">
        <f t="shared" si="12"/>
        <v>140000</v>
      </c>
      <c r="L32" s="48">
        <f t="shared" si="12"/>
        <v>800000</v>
      </c>
      <c r="M32" s="48">
        <f t="shared" si="12"/>
        <v>1000000</v>
      </c>
      <c r="N32" s="48">
        <f t="shared" si="12"/>
        <v>470000</v>
      </c>
      <c r="O32" s="49"/>
      <c r="P32" s="50"/>
    </row>
    <row r="33" spans="1:16" s="145" customFormat="1" ht="30" customHeight="1" x14ac:dyDescent="0.25">
      <c r="A33" s="52"/>
      <c r="B33" s="53" t="s">
        <v>212</v>
      </c>
      <c r="C33" s="54" t="s">
        <v>11</v>
      </c>
      <c r="D33" s="54" t="s">
        <v>197</v>
      </c>
      <c r="E33" s="54"/>
      <c r="F33" s="54" t="s">
        <v>17</v>
      </c>
      <c r="G33" s="55">
        <v>3222103</v>
      </c>
      <c r="H33" s="56" t="s">
        <v>390</v>
      </c>
      <c r="I33" s="57">
        <f>SUM(I34:I37)</f>
        <v>660000</v>
      </c>
      <c r="J33" s="57">
        <f t="shared" ref="J33:N33" si="13">SUM(J34:J37)</f>
        <v>0</v>
      </c>
      <c r="K33" s="57">
        <f t="shared" si="13"/>
        <v>0</v>
      </c>
      <c r="L33" s="57">
        <f t="shared" si="13"/>
        <v>660000</v>
      </c>
      <c r="M33" s="57">
        <f t="shared" si="13"/>
        <v>825000</v>
      </c>
      <c r="N33" s="57">
        <f t="shared" si="13"/>
        <v>330000</v>
      </c>
      <c r="O33" s="58" t="s">
        <v>391</v>
      </c>
      <c r="P33" s="59" t="s">
        <v>10</v>
      </c>
    </row>
    <row r="34" spans="1:16" ht="30" customHeight="1" x14ac:dyDescent="0.25">
      <c r="A34" s="9"/>
      <c r="B34" s="10"/>
      <c r="C34" s="11"/>
      <c r="D34" s="11"/>
      <c r="E34" s="11"/>
      <c r="F34" s="11"/>
      <c r="G34" s="12"/>
      <c r="H34" s="36" t="s">
        <v>36</v>
      </c>
      <c r="I34" s="37">
        <v>240000</v>
      </c>
      <c r="J34" s="37">
        <v>0</v>
      </c>
      <c r="K34" s="37">
        <v>0</v>
      </c>
      <c r="L34" s="15">
        <f t="shared" ref="L34:L37" si="14">SUM(I34:K34)</f>
        <v>240000</v>
      </c>
      <c r="M34" s="37">
        <f t="shared" si="4"/>
        <v>300000</v>
      </c>
      <c r="N34" s="37">
        <f>L34/2</f>
        <v>120000</v>
      </c>
      <c r="O34" s="38"/>
      <c r="P34" s="39"/>
    </row>
    <row r="35" spans="1:16" ht="30" customHeight="1" x14ac:dyDescent="0.25">
      <c r="A35" s="9"/>
      <c r="B35" s="10"/>
      <c r="C35" s="11"/>
      <c r="D35" s="11"/>
      <c r="E35" s="11"/>
      <c r="F35" s="11"/>
      <c r="G35" s="12"/>
      <c r="H35" s="36" t="s">
        <v>37</v>
      </c>
      <c r="I35" s="37">
        <v>140000</v>
      </c>
      <c r="J35" s="37">
        <v>0</v>
      </c>
      <c r="K35" s="37">
        <v>0</v>
      </c>
      <c r="L35" s="15">
        <f t="shared" si="14"/>
        <v>140000</v>
      </c>
      <c r="M35" s="37">
        <f t="shared" si="4"/>
        <v>175000</v>
      </c>
      <c r="N35" s="37">
        <f>L35/2</f>
        <v>70000</v>
      </c>
      <c r="O35" s="38"/>
      <c r="P35" s="39"/>
    </row>
    <row r="36" spans="1:16" ht="30" customHeight="1" x14ac:dyDescent="0.25">
      <c r="A36" s="9"/>
      <c r="B36" s="10"/>
      <c r="C36" s="11"/>
      <c r="D36" s="11"/>
      <c r="E36" s="11"/>
      <c r="F36" s="11"/>
      <c r="G36" s="12"/>
      <c r="H36" s="36" t="s">
        <v>38</v>
      </c>
      <c r="I36" s="37">
        <v>242000</v>
      </c>
      <c r="J36" s="37">
        <v>0</v>
      </c>
      <c r="K36" s="37">
        <v>0</v>
      </c>
      <c r="L36" s="15">
        <f t="shared" si="14"/>
        <v>242000</v>
      </c>
      <c r="M36" s="37">
        <f t="shared" si="4"/>
        <v>302500</v>
      </c>
      <c r="N36" s="37">
        <f t="shared" ref="N36:N37" si="15">L36/2</f>
        <v>121000</v>
      </c>
      <c r="O36" s="38"/>
      <c r="P36" s="39"/>
    </row>
    <row r="37" spans="1:16" ht="30" customHeight="1" x14ac:dyDescent="0.25">
      <c r="A37" s="9"/>
      <c r="B37" s="10"/>
      <c r="C37" s="11"/>
      <c r="D37" s="11"/>
      <c r="E37" s="11"/>
      <c r="F37" s="11"/>
      <c r="G37" s="12"/>
      <c r="H37" s="36" t="s">
        <v>39</v>
      </c>
      <c r="I37" s="37">
        <v>38000</v>
      </c>
      <c r="J37" s="37">
        <v>0</v>
      </c>
      <c r="K37" s="37">
        <v>0</v>
      </c>
      <c r="L37" s="15">
        <f t="shared" si="14"/>
        <v>38000</v>
      </c>
      <c r="M37" s="37">
        <f t="shared" si="4"/>
        <v>47500</v>
      </c>
      <c r="N37" s="37">
        <f t="shared" si="15"/>
        <v>19000</v>
      </c>
      <c r="O37" s="38"/>
      <c r="P37" s="39"/>
    </row>
    <row r="38" spans="1:16" s="145" customFormat="1" ht="30" customHeight="1" x14ac:dyDescent="0.25">
      <c r="A38" s="52" t="s">
        <v>381</v>
      </c>
      <c r="B38" s="53" t="s">
        <v>396</v>
      </c>
      <c r="C38" s="54" t="s">
        <v>11</v>
      </c>
      <c r="D38" s="54" t="s">
        <v>12</v>
      </c>
      <c r="E38" s="60" t="s">
        <v>407</v>
      </c>
      <c r="F38" s="54"/>
      <c r="G38" s="55">
        <v>3222103</v>
      </c>
      <c r="H38" s="56" t="s">
        <v>395</v>
      </c>
      <c r="I38" s="57">
        <f>SUM(I39:I43)</f>
        <v>0</v>
      </c>
      <c r="J38" s="57">
        <f t="shared" ref="J38:N38" si="16">SUM(J39:J43)</f>
        <v>0</v>
      </c>
      <c r="K38" s="57">
        <f t="shared" si="16"/>
        <v>140000</v>
      </c>
      <c r="L38" s="57">
        <f t="shared" si="16"/>
        <v>140000</v>
      </c>
      <c r="M38" s="57">
        <f t="shared" si="16"/>
        <v>175000</v>
      </c>
      <c r="N38" s="57">
        <f t="shared" si="16"/>
        <v>140000</v>
      </c>
      <c r="O38" s="58" t="s">
        <v>374</v>
      </c>
      <c r="P38" s="59" t="s">
        <v>10</v>
      </c>
    </row>
    <row r="39" spans="1:16" ht="30" customHeight="1" x14ac:dyDescent="0.25">
      <c r="A39" s="9"/>
      <c r="B39" s="10"/>
      <c r="C39" s="11"/>
      <c r="D39" s="11"/>
      <c r="E39" s="11"/>
      <c r="F39" s="11"/>
      <c r="G39" s="12"/>
      <c r="H39" s="36" t="s">
        <v>36</v>
      </c>
      <c r="I39" s="37">
        <v>0</v>
      </c>
      <c r="J39" s="37">
        <v>0</v>
      </c>
      <c r="K39" s="37">
        <v>23000</v>
      </c>
      <c r="L39" s="15">
        <f t="shared" ref="L39:L43" si="17">SUM(I39:K39)</f>
        <v>23000</v>
      </c>
      <c r="M39" s="15">
        <f t="shared" si="4"/>
        <v>28750</v>
      </c>
      <c r="N39" s="15">
        <f>L39</f>
        <v>23000</v>
      </c>
      <c r="O39" s="38"/>
      <c r="P39" s="39"/>
    </row>
    <row r="40" spans="1:16" ht="30" customHeight="1" x14ac:dyDescent="0.25">
      <c r="A40" s="9"/>
      <c r="B40" s="10"/>
      <c r="C40" s="11"/>
      <c r="D40" s="11"/>
      <c r="E40" s="11"/>
      <c r="F40" s="11"/>
      <c r="G40" s="12"/>
      <c r="H40" s="36" t="s">
        <v>37</v>
      </c>
      <c r="I40" s="37">
        <v>0</v>
      </c>
      <c r="J40" s="37">
        <v>0</v>
      </c>
      <c r="K40" s="37">
        <v>50000</v>
      </c>
      <c r="L40" s="15">
        <f t="shared" si="17"/>
        <v>50000</v>
      </c>
      <c r="M40" s="15">
        <f t="shared" si="4"/>
        <v>62500</v>
      </c>
      <c r="N40" s="15">
        <f t="shared" ref="N40:N43" si="18">L40</f>
        <v>50000</v>
      </c>
      <c r="O40" s="38"/>
      <c r="P40" s="39"/>
    </row>
    <row r="41" spans="1:16" ht="30" customHeight="1" x14ac:dyDescent="0.25">
      <c r="A41" s="9"/>
      <c r="B41" s="10"/>
      <c r="C41" s="11"/>
      <c r="D41" s="11"/>
      <c r="E41" s="11"/>
      <c r="F41" s="11"/>
      <c r="G41" s="12"/>
      <c r="H41" s="36" t="s">
        <v>38</v>
      </c>
      <c r="I41" s="37">
        <v>0</v>
      </c>
      <c r="J41" s="37">
        <v>0</v>
      </c>
      <c r="K41" s="37">
        <v>15000</v>
      </c>
      <c r="L41" s="15">
        <f t="shared" si="17"/>
        <v>15000</v>
      </c>
      <c r="M41" s="15">
        <f t="shared" si="4"/>
        <v>18750</v>
      </c>
      <c r="N41" s="15">
        <f t="shared" si="18"/>
        <v>15000</v>
      </c>
      <c r="O41" s="38"/>
      <c r="P41" s="39"/>
    </row>
    <row r="42" spans="1:16" ht="30" customHeight="1" x14ac:dyDescent="0.25">
      <c r="A42" s="9"/>
      <c r="B42" s="10"/>
      <c r="C42" s="11"/>
      <c r="D42" s="11"/>
      <c r="E42" s="11"/>
      <c r="F42" s="11"/>
      <c r="G42" s="12"/>
      <c r="H42" s="36" t="s">
        <v>382</v>
      </c>
      <c r="I42" s="37">
        <v>0</v>
      </c>
      <c r="J42" s="37">
        <v>0</v>
      </c>
      <c r="K42" s="37">
        <v>2000</v>
      </c>
      <c r="L42" s="15">
        <f t="shared" si="17"/>
        <v>2000</v>
      </c>
      <c r="M42" s="15">
        <f t="shared" si="4"/>
        <v>2500</v>
      </c>
      <c r="N42" s="15">
        <f t="shared" si="18"/>
        <v>2000</v>
      </c>
      <c r="O42" s="38"/>
      <c r="P42" s="39"/>
    </row>
    <row r="43" spans="1:16" ht="30" customHeight="1" x14ac:dyDescent="0.25">
      <c r="A43" s="9"/>
      <c r="B43" s="10"/>
      <c r="C43" s="11"/>
      <c r="D43" s="11"/>
      <c r="E43" s="11"/>
      <c r="F43" s="11"/>
      <c r="G43" s="12"/>
      <c r="H43" s="36" t="s">
        <v>383</v>
      </c>
      <c r="I43" s="37">
        <v>0</v>
      </c>
      <c r="J43" s="37">
        <v>0</v>
      </c>
      <c r="K43" s="37">
        <v>50000</v>
      </c>
      <c r="L43" s="15">
        <f t="shared" si="17"/>
        <v>50000</v>
      </c>
      <c r="M43" s="15">
        <f t="shared" si="4"/>
        <v>62500</v>
      </c>
      <c r="N43" s="15">
        <f t="shared" si="18"/>
        <v>50000</v>
      </c>
      <c r="O43" s="38"/>
      <c r="P43" s="39"/>
    </row>
    <row r="44" spans="1:16" s="145" customFormat="1" ht="30" customHeight="1" x14ac:dyDescent="0.25">
      <c r="A44" s="42"/>
      <c r="B44" s="43"/>
      <c r="C44" s="44"/>
      <c r="D44" s="44"/>
      <c r="E44" s="44"/>
      <c r="F44" s="44"/>
      <c r="G44" s="46">
        <v>3222141</v>
      </c>
      <c r="H44" s="47" t="s">
        <v>392</v>
      </c>
      <c r="I44" s="48">
        <f>I45+I59</f>
        <v>576000</v>
      </c>
      <c r="J44" s="48">
        <f t="shared" ref="J44:N44" si="19">J45+J59</f>
        <v>0</v>
      </c>
      <c r="K44" s="48">
        <f t="shared" si="19"/>
        <v>200000</v>
      </c>
      <c r="L44" s="48">
        <f t="shared" si="19"/>
        <v>776000</v>
      </c>
      <c r="M44" s="48">
        <f t="shared" si="19"/>
        <v>970000</v>
      </c>
      <c r="N44" s="48">
        <f t="shared" si="19"/>
        <v>776000</v>
      </c>
      <c r="O44" s="49"/>
      <c r="P44" s="50"/>
    </row>
    <row r="45" spans="1:16" ht="30" customHeight="1" x14ac:dyDescent="0.25">
      <c r="A45" s="52" t="s">
        <v>428</v>
      </c>
      <c r="B45" s="53" t="s">
        <v>213</v>
      </c>
      <c r="C45" s="54" t="s">
        <v>11</v>
      </c>
      <c r="D45" s="54" t="s">
        <v>12</v>
      </c>
      <c r="E45" s="60" t="s">
        <v>407</v>
      </c>
      <c r="F45" s="54" t="s">
        <v>13</v>
      </c>
      <c r="G45" s="55">
        <v>3222141</v>
      </c>
      <c r="H45" s="56" t="s">
        <v>40</v>
      </c>
      <c r="I45" s="57">
        <f>SUM(I46:I58)</f>
        <v>576000</v>
      </c>
      <c r="J45" s="57">
        <f t="shared" ref="J45:N45" si="20">SUM(J46:J58)</f>
        <v>0</v>
      </c>
      <c r="K45" s="57">
        <f t="shared" si="20"/>
        <v>80000</v>
      </c>
      <c r="L45" s="57">
        <f t="shared" si="20"/>
        <v>656000</v>
      </c>
      <c r="M45" s="57">
        <f t="shared" si="20"/>
        <v>820000</v>
      </c>
      <c r="N45" s="57">
        <f t="shared" si="20"/>
        <v>656000</v>
      </c>
      <c r="O45" s="58"/>
      <c r="P45" s="59" t="s">
        <v>10</v>
      </c>
    </row>
    <row r="46" spans="1:16" ht="30" customHeight="1" x14ac:dyDescent="0.25">
      <c r="A46" s="9"/>
      <c r="B46" s="10"/>
      <c r="C46" s="11"/>
      <c r="D46" s="11"/>
      <c r="E46" s="11"/>
      <c r="F46" s="11"/>
      <c r="G46" s="12"/>
      <c r="H46" s="13" t="s">
        <v>41</v>
      </c>
      <c r="I46" s="14">
        <v>18000</v>
      </c>
      <c r="J46" s="14">
        <v>0</v>
      </c>
      <c r="K46" s="14">
        <v>2000</v>
      </c>
      <c r="L46" s="15">
        <f t="shared" ref="L46:L58" si="21">SUM(I46:K46)</f>
        <v>20000</v>
      </c>
      <c r="M46" s="14">
        <f t="shared" si="4"/>
        <v>25000</v>
      </c>
      <c r="N46" s="14">
        <f>L46</f>
        <v>20000</v>
      </c>
      <c r="O46" s="16"/>
      <c r="P46" s="17"/>
    </row>
    <row r="47" spans="1:16" ht="30" customHeight="1" x14ac:dyDescent="0.25">
      <c r="A47" s="9"/>
      <c r="B47" s="10"/>
      <c r="C47" s="11"/>
      <c r="D47" s="11"/>
      <c r="E47" s="11"/>
      <c r="F47" s="11"/>
      <c r="G47" s="12"/>
      <c r="H47" s="13" t="s">
        <v>42</v>
      </c>
      <c r="I47" s="14">
        <v>5000</v>
      </c>
      <c r="J47" s="14">
        <v>0</v>
      </c>
      <c r="K47" s="14">
        <v>0</v>
      </c>
      <c r="L47" s="15">
        <f t="shared" si="21"/>
        <v>5000</v>
      </c>
      <c r="M47" s="14">
        <f t="shared" si="4"/>
        <v>6250</v>
      </c>
      <c r="N47" s="14">
        <f t="shared" ref="N47:N58" si="22">L47</f>
        <v>5000</v>
      </c>
      <c r="O47" s="16"/>
      <c r="P47" s="17"/>
    </row>
    <row r="48" spans="1:16" ht="30" customHeight="1" x14ac:dyDescent="0.25">
      <c r="A48" s="9"/>
      <c r="B48" s="10"/>
      <c r="C48" s="11"/>
      <c r="D48" s="11"/>
      <c r="E48" s="11"/>
      <c r="F48" s="11"/>
      <c r="G48" s="12"/>
      <c r="H48" s="13" t="s">
        <v>43</v>
      </c>
      <c r="I48" s="14">
        <v>20000</v>
      </c>
      <c r="J48" s="14">
        <v>0</v>
      </c>
      <c r="K48" s="14">
        <v>25000</v>
      </c>
      <c r="L48" s="15">
        <f t="shared" si="21"/>
        <v>45000</v>
      </c>
      <c r="M48" s="14">
        <f t="shared" si="4"/>
        <v>56250</v>
      </c>
      <c r="N48" s="14">
        <f t="shared" si="22"/>
        <v>45000</v>
      </c>
      <c r="O48" s="16"/>
      <c r="P48" s="17"/>
    </row>
    <row r="49" spans="1:16" ht="30" customHeight="1" x14ac:dyDescent="0.25">
      <c r="A49" s="9"/>
      <c r="B49" s="10"/>
      <c r="C49" s="11"/>
      <c r="D49" s="11"/>
      <c r="E49" s="11"/>
      <c r="F49" s="11"/>
      <c r="G49" s="12"/>
      <c r="H49" s="13" t="s">
        <v>44</v>
      </c>
      <c r="I49" s="14">
        <v>65000</v>
      </c>
      <c r="J49" s="14">
        <v>0</v>
      </c>
      <c r="K49" s="14">
        <v>6000</v>
      </c>
      <c r="L49" s="15">
        <f t="shared" si="21"/>
        <v>71000</v>
      </c>
      <c r="M49" s="14">
        <f t="shared" si="4"/>
        <v>88750</v>
      </c>
      <c r="N49" s="14">
        <f t="shared" si="22"/>
        <v>71000</v>
      </c>
      <c r="O49" s="16"/>
      <c r="P49" s="17"/>
    </row>
    <row r="50" spans="1:16" ht="30" customHeight="1" x14ac:dyDescent="0.25">
      <c r="A50" s="9"/>
      <c r="B50" s="10"/>
      <c r="C50" s="11"/>
      <c r="D50" s="11"/>
      <c r="E50" s="11"/>
      <c r="F50" s="11"/>
      <c r="G50" s="12"/>
      <c r="H50" s="13" t="s">
        <v>45</v>
      </c>
      <c r="I50" s="14">
        <v>34000</v>
      </c>
      <c r="J50" s="14">
        <v>0</v>
      </c>
      <c r="K50" s="14">
        <v>0</v>
      </c>
      <c r="L50" s="15">
        <f t="shared" si="21"/>
        <v>34000</v>
      </c>
      <c r="M50" s="14">
        <f t="shared" si="4"/>
        <v>42500</v>
      </c>
      <c r="N50" s="14">
        <f t="shared" si="22"/>
        <v>34000</v>
      </c>
      <c r="O50" s="16"/>
      <c r="P50" s="17"/>
    </row>
    <row r="51" spans="1:16" ht="30" customHeight="1" x14ac:dyDescent="0.25">
      <c r="A51" s="9"/>
      <c r="B51" s="10"/>
      <c r="C51" s="11"/>
      <c r="D51" s="11"/>
      <c r="E51" s="11"/>
      <c r="F51" s="11"/>
      <c r="G51" s="12"/>
      <c r="H51" s="13" t="s">
        <v>46</v>
      </c>
      <c r="I51" s="14">
        <v>4000</v>
      </c>
      <c r="J51" s="14">
        <v>0</v>
      </c>
      <c r="K51" s="14">
        <v>0</v>
      </c>
      <c r="L51" s="15">
        <f t="shared" si="21"/>
        <v>4000</v>
      </c>
      <c r="M51" s="14">
        <f t="shared" si="4"/>
        <v>5000</v>
      </c>
      <c r="N51" s="14">
        <f t="shared" si="22"/>
        <v>4000</v>
      </c>
      <c r="O51" s="16"/>
      <c r="P51" s="17"/>
    </row>
    <row r="52" spans="1:16" ht="30" customHeight="1" x14ac:dyDescent="0.25">
      <c r="A52" s="9"/>
      <c r="B52" s="10"/>
      <c r="C52" s="11"/>
      <c r="D52" s="11"/>
      <c r="E52" s="11"/>
      <c r="F52" s="11"/>
      <c r="G52" s="12"/>
      <c r="H52" s="13" t="s">
        <v>47</v>
      </c>
      <c r="I52" s="14">
        <v>27000</v>
      </c>
      <c r="J52" s="14">
        <v>0</v>
      </c>
      <c r="K52" s="14">
        <v>0</v>
      </c>
      <c r="L52" s="15">
        <f t="shared" si="21"/>
        <v>27000</v>
      </c>
      <c r="M52" s="14">
        <f t="shared" si="4"/>
        <v>33750</v>
      </c>
      <c r="N52" s="14">
        <f t="shared" si="22"/>
        <v>27000</v>
      </c>
      <c r="O52" s="16"/>
      <c r="P52" s="17"/>
    </row>
    <row r="53" spans="1:16" ht="30" customHeight="1" x14ac:dyDescent="0.25">
      <c r="A53" s="9"/>
      <c r="B53" s="10"/>
      <c r="C53" s="11"/>
      <c r="D53" s="11"/>
      <c r="E53" s="11"/>
      <c r="F53" s="11"/>
      <c r="G53" s="12"/>
      <c r="H53" s="13" t="s">
        <v>48</v>
      </c>
      <c r="I53" s="14">
        <v>26000</v>
      </c>
      <c r="J53" s="14">
        <v>0</v>
      </c>
      <c r="K53" s="14">
        <v>0</v>
      </c>
      <c r="L53" s="15">
        <f t="shared" si="21"/>
        <v>26000</v>
      </c>
      <c r="M53" s="14">
        <f t="shared" si="4"/>
        <v>32500</v>
      </c>
      <c r="N53" s="14">
        <f t="shared" si="22"/>
        <v>26000</v>
      </c>
      <c r="O53" s="16"/>
      <c r="P53" s="17"/>
    </row>
    <row r="54" spans="1:16" ht="30" customHeight="1" x14ac:dyDescent="0.25">
      <c r="A54" s="9"/>
      <c r="B54" s="10"/>
      <c r="C54" s="11"/>
      <c r="D54" s="11"/>
      <c r="E54" s="11"/>
      <c r="F54" s="11"/>
      <c r="G54" s="12"/>
      <c r="H54" s="13" t="s">
        <v>288</v>
      </c>
      <c r="I54" s="14">
        <v>148000</v>
      </c>
      <c r="J54" s="14">
        <v>0</v>
      </c>
      <c r="K54" s="14">
        <v>25000</v>
      </c>
      <c r="L54" s="15">
        <f t="shared" si="21"/>
        <v>173000</v>
      </c>
      <c r="M54" s="14">
        <f t="shared" si="4"/>
        <v>216250</v>
      </c>
      <c r="N54" s="14">
        <f t="shared" si="22"/>
        <v>173000</v>
      </c>
      <c r="O54" s="16"/>
      <c r="P54" s="17"/>
    </row>
    <row r="55" spans="1:16" ht="30" customHeight="1" x14ac:dyDescent="0.25">
      <c r="A55" s="9"/>
      <c r="B55" s="10"/>
      <c r="C55" s="11"/>
      <c r="D55" s="11"/>
      <c r="E55" s="11"/>
      <c r="F55" s="11"/>
      <c r="G55" s="12"/>
      <c r="H55" s="13" t="s">
        <v>49</v>
      </c>
      <c r="I55" s="14">
        <v>29000</v>
      </c>
      <c r="J55" s="14">
        <v>0</v>
      </c>
      <c r="K55" s="14">
        <v>0</v>
      </c>
      <c r="L55" s="15">
        <f t="shared" si="21"/>
        <v>29000</v>
      </c>
      <c r="M55" s="14">
        <f t="shared" si="4"/>
        <v>36250</v>
      </c>
      <c r="N55" s="14">
        <f t="shared" si="22"/>
        <v>29000</v>
      </c>
      <c r="O55" s="16"/>
      <c r="P55" s="17"/>
    </row>
    <row r="56" spans="1:16" ht="30" customHeight="1" x14ac:dyDescent="0.25">
      <c r="A56" s="9"/>
      <c r="B56" s="10"/>
      <c r="C56" s="11"/>
      <c r="D56" s="11"/>
      <c r="E56" s="11"/>
      <c r="F56" s="11"/>
      <c r="G56" s="12"/>
      <c r="H56" s="13" t="s">
        <v>203</v>
      </c>
      <c r="I56" s="14">
        <v>21000</v>
      </c>
      <c r="J56" s="14">
        <v>0</v>
      </c>
      <c r="K56" s="14">
        <v>9000</v>
      </c>
      <c r="L56" s="15">
        <f t="shared" si="21"/>
        <v>30000</v>
      </c>
      <c r="M56" s="14">
        <f t="shared" si="4"/>
        <v>37500</v>
      </c>
      <c r="N56" s="14">
        <f t="shared" si="22"/>
        <v>30000</v>
      </c>
      <c r="O56" s="16"/>
      <c r="P56" s="17"/>
    </row>
    <row r="57" spans="1:16" ht="30" customHeight="1" x14ac:dyDescent="0.25">
      <c r="A57" s="61"/>
      <c r="B57" s="10"/>
      <c r="C57" s="10"/>
      <c r="D57" s="10"/>
      <c r="E57" s="10"/>
      <c r="F57" s="10"/>
      <c r="G57" s="10"/>
      <c r="H57" s="10" t="s">
        <v>289</v>
      </c>
      <c r="I57" s="62">
        <v>47000</v>
      </c>
      <c r="J57" s="62">
        <v>0</v>
      </c>
      <c r="K57" s="62">
        <v>5000</v>
      </c>
      <c r="L57" s="15">
        <f t="shared" si="21"/>
        <v>52000</v>
      </c>
      <c r="M57" s="14">
        <f t="shared" si="4"/>
        <v>65000</v>
      </c>
      <c r="N57" s="14">
        <f t="shared" si="22"/>
        <v>52000</v>
      </c>
      <c r="O57" s="16"/>
      <c r="P57" s="17"/>
    </row>
    <row r="58" spans="1:16" ht="30" customHeight="1" x14ac:dyDescent="0.25">
      <c r="A58" s="9"/>
      <c r="B58" s="10"/>
      <c r="C58" s="11"/>
      <c r="D58" s="11"/>
      <c r="E58" s="11"/>
      <c r="F58" s="11"/>
      <c r="G58" s="12"/>
      <c r="H58" s="13" t="s">
        <v>290</v>
      </c>
      <c r="I58" s="14">
        <v>132000</v>
      </c>
      <c r="J58" s="14">
        <v>0</v>
      </c>
      <c r="K58" s="14">
        <v>8000</v>
      </c>
      <c r="L58" s="15">
        <f t="shared" si="21"/>
        <v>140000</v>
      </c>
      <c r="M58" s="14">
        <f t="shared" si="4"/>
        <v>175000</v>
      </c>
      <c r="N58" s="14">
        <f t="shared" si="22"/>
        <v>140000</v>
      </c>
      <c r="O58" s="16"/>
      <c r="P58" s="17"/>
    </row>
    <row r="59" spans="1:16" ht="30" customHeight="1" x14ac:dyDescent="0.25">
      <c r="A59" s="52" t="s">
        <v>381</v>
      </c>
      <c r="B59" s="53" t="s">
        <v>396</v>
      </c>
      <c r="C59" s="54" t="s">
        <v>11</v>
      </c>
      <c r="D59" s="54" t="s">
        <v>12</v>
      </c>
      <c r="E59" s="60" t="s">
        <v>407</v>
      </c>
      <c r="F59" s="54"/>
      <c r="G59" s="55">
        <v>3222141</v>
      </c>
      <c r="H59" s="56" t="s">
        <v>397</v>
      </c>
      <c r="I59" s="63">
        <f>SUM(I60:I64)</f>
        <v>0</v>
      </c>
      <c r="J59" s="63">
        <f t="shared" ref="J59:N59" si="23">SUM(J60:J64)</f>
        <v>0</v>
      </c>
      <c r="K59" s="63">
        <f t="shared" si="23"/>
        <v>120000</v>
      </c>
      <c r="L59" s="63">
        <f t="shared" si="23"/>
        <v>120000</v>
      </c>
      <c r="M59" s="63">
        <f t="shared" si="23"/>
        <v>150000</v>
      </c>
      <c r="N59" s="63">
        <f t="shared" si="23"/>
        <v>120000</v>
      </c>
      <c r="O59" s="54" t="s">
        <v>374</v>
      </c>
      <c r="P59" s="59" t="s">
        <v>10</v>
      </c>
    </row>
    <row r="60" spans="1:16" ht="30" customHeight="1" x14ac:dyDescent="0.25">
      <c r="A60" s="64"/>
      <c r="B60" s="65"/>
      <c r="C60" s="66"/>
      <c r="D60" s="67"/>
      <c r="E60" s="67"/>
      <c r="F60" s="67"/>
      <c r="G60" s="68"/>
      <c r="H60" s="65" t="s">
        <v>384</v>
      </c>
      <c r="I60" s="69">
        <v>0</v>
      </c>
      <c r="J60" s="14">
        <v>0</v>
      </c>
      <c r="K60" s="15">
        <v>50000</v>
      </c>
      <c r="L60" s="15">
        <f>SUM(I60:K60)</f>
        <v>50000</v>
      </c>
      <c r="M60" s="70">
        <f t="shared" si="4"/>
        <v>62500</v>
      </c>
      <c r="N60" s="15">
        <f>L60</f>
        <v>50000</v>
      </c>
      <c r="O60" s="68"/>
      <c r="P60" s="17"/>
    </row>
    <row r="61" spans="1:16" ht="30" customHeight="1" x14ac:dyDescent="0.25">
      <c r="A61" s="64"/>
      <c r="B61" s="65"/>
      <c r="C61" s="66"/>
      <c r="D61" s="67"/>
      <c r="E61" s="67"/>
      <c r="F61" s="67"/>
      <c r="G61" s="68"/>
      <c r="H61" s="65" t="s">
        <v>385</v>
      </c>
      <c r="I61" s="69">
        <v>0</v>
      </c>
      <c r="J61" s="62">
        <v>0</v>
      </c>
      <c r="K61" s="15">
        <v>15000</v>
      </c>
      <c r="L61" s="15">
        <f>SUM(I61:K61)</f>
        <v>15000</v>
      </c>
      <c r="M61" s="70">
        <f t="shared" si="4"/>
        <v>18750</v>
      </c>
      <c r="N61" s="15">
        <f t="shared" ref="N61:N64" si="24">L61</f>
        <v>15000</v>
      </c>
      <c r="O61" s="68"/>
      <c r="P61" s="17"/>
    </row>
    <row r="62" spans="1:16" ht="30" customHeight="1" x14ac:dyDescent="0.25">
      <c r="A62" s="64"/>
      <c r="B62" s="65"/>
      <c r="C62" s="66"/>
      <c r="D62" s="67"/>
      <c r="E62" s="67"/>
      <c r="F62" s="67"/>
      <c r="G62" s="68"/>
      <c r="H62" s="65" t="s">
        <v>386</v>
      </c>
      <c r="I62" s="69">
        <v>0</v>
      </c>
      <c r="J62" s="14">
        <v>0</v>
      </c>
      <c r="K62" s="15">
        <v>20000</v>
      </c>
      <c r="L62" s="15">
        <f>SUM(I62:K62)</f>
        <v>20000</v>
      </c>
      <c r="M62" s="70">
        <f t="shared" si="4"/>
        <v>25000</v>
      </c>
      <c r="N62" s="15">
        <f t="shared" si="24"/>
        <v>20000</v>
      </c>
      <c r="O62" s="68"/>
      <c r="P62" s="17"/>
    </row>
    <row r="63" spans="1:16" ht="30" customHeight="1" x14ac:dyDescent="0.25">
      <c r="A63" s="64"/>
      <c r="B63" s="65"/>
      <c r="C63" s="66"/>
      <c r="D63" s="67"/>
      <c r="E63" s="67"/>
      <c r="F63" s="67"/>
      <c r="G63" s="68"/>
      <c r="H63" s="65" t="s">
        <v>387</v>
      </c>
      <c r="I63" s="69">
        <v>0</v>
      </c>
      <c r="J63" s="69">
        <v>0</v>
      </c>
      <c r="K63" s="15">
        <v>25000</v>
      </c>
      <c r="L63" s="15">
        <f>SUM(I63:K63)</f>
        <v>25000</v>
      </c>
      <c r="M63" s="70">
        <f t="shared" si="4"/>
        <v>31250</v>
      </c>
      <c r="N63" s="15">
        <f t="shared" si="24"/>
        <v>25000</v>
      </c>
      <c r="O63" s="68"/>
      <c r="P63" s="17"/>
    </row>
    <row r="64" spans="1:16" ht="30" customHeight="1" x14ac:dyDescent="0.25">
      <c r="A64" s="64"/>
      <c r="B64" s="65"/>
      <c r="C64" s="66"/>
      <c r="D64" s="67"/>
      <c r="E64" s="67"/>
      <c r="F64" s="67"/>
      <c r="G64" s="68"/>
      <c r="H64" s="65" t="s">
        <v>388</v>
      </c>
      <c r="I64" s="69">
        <v>0</v>
      </c>
      <c r="J64" s="14">
        <v>0</v>
      </c>
      <c r="K64" s="15">
        <v>10000</v>
      </c>
      <c r="L64" s="15">
        <f>SUM(I64:K64)</f>
        <v>10000</v>
      </c>
      <c r="M64" s="70">
        <f t="shared" si="4"/>
        <v>12500</v>
      </c>
      <c r="N64" s="15">
        <f t="shared" si="24"/>
        <v>10000</v>
      </c>
      <c r="O64" s="16"/>
      <c r="P64" s="17"/>
    </row>
    <row r="65" spans="1:16" ht="30" customHeight="1" x14ac:dyDescent="0.25">
      <c r="A65" s="42" t="s">
        <v>362</v>
      </c>
      <c r="B65" s="43" t="s">
        <v>214</v>
      </c>
      <c r="C65" s="44" t="s">
        <v>9</v>
      </c>
      <c r="D65" s="44"/>
      <c r="E65" s="44"/>
      <c r="F65" s="44"/>
      <c r="G65" s="46">
        <v>3222104</v>
      </c>
      <c r="H65" s="47" t="s">
        <v>413</v>
      </c>
      <c r="I65" s="48">
        <f>SUM(I66:I67)</f>
        <v>170000</v>
      </c>
      <c r="J65" s="48">
        <f t="shared" ref="J65:N65" si="25">SUM(J66:J67)</f>
        <v>0</v>
      </c>
      <c r="K65" s="48">
        <f t="shared" si="25"/>
        <v>29500</v>
      </c>
      <c r="L65" s="48">
        <f t="shared" si="25"/>
        <v>199500</v>
      </c>
      <c r="M65" s="48">
        <f t="shared" si="25"/>
        <v>249375</v>
      </c>
      <c r="N65" s="48">
        <f t="shared" si="25"/>
        <v>249375</v>
      </c>
      <c r="O65" s="49" t="s">
        <v>391</v>
      </c>
      <c r="P65" s="50" t="s">
        <v>10</v>
      </c>
    </row>
    <row r="66" spans="1:16" ht="30" customHeight="1" x14ac:dyDescent="0.25">
      <c r="A66" s="71"/>
      <c r="B66" s="65"/>
      <c r="C66" s="67"/>
      <c r="D66" s="67"/>
      <c r="E66" s="67"/>
      <c r="F66" s="67"/>
      <c r="G66" s="68"/>
      <c r="H66" s="40" t="s">
        <v>264</v>
      </c>
      <c r="I66" s="15">
        <v>133000</v>
      </c>
      <c r="J66" s="15">
        <v>0</v>
      </c>
      <c r="K66" s="15">
        <v>31000</v>
      </c>
      <c r="L66" s="15">
        <f>SUM(I66:K66)</f>
        <v>164000</v>
      </c>
      <c r="M66" s="15">
        <f t="shared" si="4"/>
        <v>205000</v>
      </c>
      <c r="N66" s="15">
        <f>M66</f>
        <v>205000</v>
      </c>
      <c r="O66" s="72"/>
      <c r="P66" s="73"/>
    </row>
    <row r="67" spans="1:16" ht="30" customHeight="1" x14ac:dyDescent="0.25">
      <c r="A67" s="9"/>
      <c r="B67" s="10"/>
      <c r="C67" s="11"/>
      <c r="D67" s="11"/>
      <c r="E67" s="11"/>
      <c r="F67" s="11"/>
      <c r="G67" s="12"/>
      <c r="H67" s="13" t="s">
        <v>265</v>
      </c>
      <c r="I67" s="15">
        <v>37000</v>
      </c>
      <c r="J67" s="15">
        <v>0</v>
      </c>
      <c r="K67" s="15">
        <v>-1500</v>
      </c>
      <c r="L67" s="15">
        <f>SUM(I67:K67)</f>
        <v>35500</v>
      </c>
      <c r="M67" s="15">
        <f t="shared" si="4"/>
        <v>44375</v>
      </c>
      <c r="N67" s="15">
        <f>M67</f>
        <v>44375</v>
      </c>
      <c r="O67" s="72"/>
      <c r="P67" s="17"/>
    </row>
    <row r="68" spans="1:16" s="145" customFormat="1" ht="30" customHeight="1" x14ac:dyDescent="0.25">
      <c r="A68" s="42"/>
      <c r="B68" s="43"/>
      <c r="C68" s="44"/>
      <c r="D68" s="44"/>
      <c r="E68" s="44"/>
      <c r="F68" s="44"/>
      <c r="G68" s="46">
        <v>3222105</v>
      </c>
      <c r="H68" s="47" t="s">
        <v>411</v>
      </c>
      <c r="I68" s="48">
        <f>I69+I81+I94+I98+I91</f>
        <v>1756000</v>
      </c>
      <c r="J68" s="48">
        <f t="shared" ref="J68:N68" si="26">J69+J81+J94+J98+J91</f>
        <v>105000</v>
      </c>
      <c r="K68" s="48">
        <f t="shared" si="26"/>
        <v>297000</v>
      </c>
      <c r="L68" s="48">
        <f t="shared" si="26"/>
        <v>2158000</v>
      </c>
      <c r="M68" s="48">
        <f t="shared" si="26"/>
        <v>2697500</v>
      </c>
      <c r="N68" s="48">
        <f t="shared" si="26"/>
        <v>2697500</v>
      </c>
      <c r="O68" s="49"/>
      <c r="P68" s="50"/>
    </row>
    <row r="69" spans="1:16" ht="30" customHeight="1" x14ac:dyDescent="0.25">
      <c r="A69" s="52"/>
      <c r="B69" s="53" t="s">
        <v>215</v>
      </c>
      <c r="C69" s="54" t="s">
        <v>11</v>
      </c>
      <c r="D69" s="54" t="s">
        <v>12</v>
      </c>
      <c r="E69" s="60" t="s">
        <v>298</v>
      </c>
      <c r="F69" s="54" t="s">
        <v>13</v>
      </c>
      <c r="G69" s="55">
        <v>3222105</v>
      </c>
      <c r="H69" s="56" t="s">
        <v>50</v>
      </c>
      <c r="I69" s="57">
        <f>SUM(I70:I80)</f>
        <v>851000</v>
      </c>
      <c r="J69" s="57">
        <f t="shared" ref="J69:L69" si="27">SUM(J70:J80)</f>
        <v>0</v>
      </c>
      <c r="K69" s="57">
        <f t="shared" si="27"/>
        <v>0</v>
      </c>
      <c r="L69" s="57">
        <f t="shared" si="27"/>
        <v>851000</v>
      </c>
      <c r="M69" s="57">
        <f t="shared" ref="M69:N69" si="28">SUM(M70:M80)</f>
        <v>1063750</v>
      </c>
      <c r="N69" s="57">
        <f t="shared" si="28"/>
        <v>1063750</v>
      </c>
      <c r="O69" s="58" t="s">
        <v>391</v>
      </c>
      <c r="P69" s="59" t="s">
        <v>10</v>
      </c>
    </row>
    <row r="70" spans="1:16" ht="30" customHeight="1" x14ac:dyDescent="0.25">
      <c r="A70" s="9"/>
      <c r="B70" s="10"/>
      <c r="C70" s="11"/>
      <c r="D70" s="11"/>
      <c r="E70" s="11"/>
      <c r="F70" s="11"/>
      <c r="G70" s="12"/>
      <c r="H70" s="13" t="s">
        <v>51</v>
      </c>
      <c r="I70" s="14">
        <v>63000</v>
      </c>
      <c r="J70" s="14">
        <v>0</v>
      </c>
      <c r="K70" s="14">
        <v>0</v>
      </c>
      <c r="L70" s="15">
        <f t="shared" ref="L70:L80" si="29">SUM(I70:K70)</f>
        <v>63000</v>
      </c>
      <c r="M70" s="37">
        <f t="shared" ref="M70:M136" si="30">L70*1.25</f>
        <v>78750</v>
      </c>
      <c r="N70" s="14">
        <f>M70</f>
        <v>78750</v>
      </c>
      <c r="O70" s="16"/>
      <c r="P70" s="17"/>
    </row>
    <row r="71" spans="1:16" ht="30" customHeight="1" x14ac:dyDescent="0.25">
      <c r="A71" s="9"/>
      <c r="B71" s="10"/>
      <c r="C71" s="11"/>
      <c r="D71" s="11"/>
      <c r="E71" s="11"/>
      <c r="F71" s="11"/>
      <c r="G71" s="12"/>
      <c r="H71" s="13" t="s">
        <v>52</v>
      </c>
      <c r="I71" s="14">
        <v>130000</v>
      </c>
      <c r="J71" s="14">
        <v>0</v>
      </c>
      <c r="K71" s="14">
        <v>0</v>
      </c>
      <c r="L71" s="15">
        <f t="shared" si="29"/>
        <v>130000</v>
      </c>
      <c r="M71" s="37">
        <f t="shared" si="30"/>
        <v>162500</v>
      </c>
      <c r="N71" s="14">
        <f t="shared" ref="N71:N80" si="31">M71</f>
        <v>162500</v>
      </c>
      <c r="O71" s="16"/>
      <c r="P71" s="17"/>
    </row>
    <row r="72" spans="1:16" ht="30" customHeight="1" x14ac:dyDescent="0.25">
      <c r="A72" s="9"/>
      <c r="B72" s="10"/>
      <c r="C72" s="11"/>
      <c r="D72" s="11"/>
      <c r="E72" s="11"/>
      <c r="F72" s="11"/>
      <c r="G72" s="12"/>
      <c r="H72" s="13" t="s">
        <v>53</v>
      </c>
      <c r="I72" s="14">
        <v>22000</v>
      </c>
      <c r="J72" s="14">
        <v>0</v>
      </c>
      <c r="K72" s="14">
        <v>0</v>
      </c>
      <c r="L72" s="15">
        <f t="shared" si="29"/>
        <v>22000</v>
      </c>
      <c r="M72" s="37">
        <f t="shared" si="30"/>
        <v>27500</v>
      </c>
      <c r="N72" s="14">
        <f t="shared" si="31"/>
        <v>27500</v>
      </c>
      <c r="O72" s="16"/>
      <c r="P72" s="17"/>
    </row>
    <row r="73" spans="1:16" ht="30" customHeight="1" x14ac:dyDescent="0.25">
      <c r="A73" s="9"/>
      <c r="B73" s="10"/>
      <c r="C73" s="11"/>
      <c r="D73" s="11"/>
      <c r="E73" s="11"/>
      <c r="F73" s="11"/>
      <c r="G73" s="12"/>
      <c r="H73" s="13" t="s">
        <v>54</v>
      </c>
      <c r="I73" s="14">
        <v>27000</v>
      </c>
      <c r="J73" s="14">
        <v>0</v>
      </c>
      <c r="K73" s="14">
        <v>0</v>
      </c>
      <c r="L73" s="15">
        <f t="shared" si="29"/>
        <v>27000</v>
      </c>
      <c r="M73" s="37">
        <f t="shared" si="30"/>
        <v>33750</v>
      </c>
      <c r="N73" s="14">
        <f t="shared" si="31"/>
        <v>33750</v>
      </c>
      <c r="O73" s="16"/>
      <c r="P73" s="17"/>
    </row>
    <row r="74" spans="1:16" ht="30" customHeight="1" x14ac:dyDescent="0.25">
      <c r="A74" s="9"/>
      <c r="B74" s="10"/>
      <c r="C74" s="11"/>
      <c r="D74" s="11"/>
      <c r="E74" s="11"/>
      <c r="F74" s="11"/>
      <c r="G74" s="12"/>
      <c r="H74" s="13" t="s">
        <v>55</v>
      </c>
      <c r="I74" s="14">
        <v>33000</v>
      </c>
      <c r="J74" s="14">
        <v>0</v>
      </c>
      <c r="K74" s="14">
        <v>0</v>
      </c>
      <c r="L74" s="15">
        <f t="shared" si="29"/>
        <v>33000</v>
      </c>
      <c r="M74" s="37">
        <f t="shared" si="30"/>
        <v>41250</v>
      </c>
      <c r="N74" s="14">
        <f t="shared" si="31"/>
        <v>41250</v>
      </c>
      <c r="O74" s="16"/>
      <c r="P74" s="17"/>
    </row>
    <row r="75" spans="1:16" ht="30" customHeight="1" x14ac:dyDescent="0.25">
      <c r="A75" s="9"/>
      <c r="B75" s="10"/>
      <c r="C75" s="11"/>
      <c r="D75" s="11"/>
      <c r="E75" s="11"/>
      <c r="F75" s="11"/>
      <c r="G75" s="12"/>
      <c r="H75" s="13" t="s">
        <v>56</v>
      </c>
      <c r="I75" s="14">
        <v>68000</v>
      </c>
      <c r="J75" s="14">
        <v>0</v>
      </c>
      <c r="K75" s="14">
        <v>0</v>
      </c>
      <c r="L75" s="15">
        <f t="shared" si="29"/>
        <v>68000</v>
      </c>
      <c r="M75" s="37">
        <f t="shared" si="30"/>
        <v>85000</v>
      </c>
      <c r="N75" s="14">
        <f t="shared" si="31"/>
        <v>85000</v>
      </c>
      <c r="O75" s="16"/>
      <c r="P75" s="17"/>
    </row>
    <row r="76" spans="1:16" ht="30" customHeight="1" x14ac:dyDescent="0.25">
      <c r="A76" s="9"/>
      <c r="B76" s="10"/>
      <c r="C76" s="11"/>
      <c r="D76" s="11"/>
      <c r="E76" s="11"/>
      <c r="F76" s="11"/>
      <c r="G76" s="12"/>
      <c r="H76" s="13" t="s">
        <v>57</v>
      </c>
      <c r="I76" s="14">
        <v>68000</v>
      </c>
      <c r="J76" s="14">
        <v>0</v>
      </c>
      <c r="K76" s="14">
        <v>0</v>
      </c>
      <c r="L76" s="15">
        <f t="shared" si="29"/>
        <v>68000</v>
      </c>
      <c r="M76" s="37">
        <f t="shared" si="30"/>
        <v>85000</v>
      </c>
      <c r="N76" s="14">
        <f t="shared" si="31"/>
        <v>85000</v>
      </c>
      <c r="O76" s="16"/>
      <c r="P76" s="17"/>
    </row>
    <row r="77" spans="1:16" ht="30" customHeight="1" x14ac:dyDescent="0.25">
      <c r="A77" s="9"/>
      <c r="B77" s="10"/>
      <c r="C77" s="11"/>
      <c r="D77" s="11"/>
      <c r="E77" s="11"/>
      <c r="F77" s="11"/>
      <c r="G77" s="12"/>
      <c r="H77" s="13" t="s">
        <v>58</v>
      </c>
      <c r="I77" s="14">
        <v>38000</v>
      </c>
      <c r="J77" s="14">
        <v>0</v>
      </c>
      <c r="K77" s="14">
        <v>0</v>
      </c>
      <c r="L77" s="15">
        <f t="shared" si="29"/>
        <v>38000</v>
      </c>
      <c r="M77" s="37">
        <f t="shared" si="30"/>
        <v>47500</v>
      </c>
      <c r="N77" s="14">
        <f t="shared" si="31"/>
        <v>47500</v>
      </c>
      <c r="O77" s="16"/>
      <c r="P77" s="17"/>
    </row>
    <row r="78" spans="1:16" ht="30" customHeight="1" x14ac:dyDescent="0.25">
      <c r="A78" s="9"/>
      <c r="B78" s="10"/>
      <c r="C78" s="11"/>
      <c r="D78" s="11"/>
      <c r="E78" s="11"/>
      <c r="F78" s="11"/>
      <c r="G78" s="12"/>
      <c r="H78" s="13" t="s">
        <v>59</v>
      </c>
      <c r="I78" s="14">
        <v>37000</v>
      </c>
      <c r="J78" s="14">
        <v>0</v>
      </c>
      <c r="K78" s="14">
        <v>0</v>
      </c>
      <c r="L78" s="15">
        <f t="shared" si="29"/>
        <v>37000</v>
      </c>
      <c r="M78" s="37">
        <f t="shared" si="30"/>
        <v>46250</v>
      </c>
      <c r="N78" s="14">
        <f t="shared" si="31"/>
        <v>46250</v>
      </c>
      <c r="O78" s="16"/>
      <c r="P78" s="17"/>
    </row>
    <row r="79" spans="1:16" ht="30" customHeight="1" x14ac:dyDescent="0.25">
      <c r="A79" s="9"/>
      <c r="B79" s="10"/>
      <c r="C79" s="11"/>
      <c r="D79" s="11"/>
      <c r="E79" s="11"/>
      <c r="F79" s="11"/>
      <c r="G79" s="12"/>
      <c r="H79" s="13" t="s">
        <v>216</v>
      </c>
      <c r="I79" s="14">
        <v>310000</v>
      </c>
      <c r="J79" s="14">
        <v>0</v>
      </c>
      <c r="K79" s="14">
        <v>0</v>
      </c>
      <c r="L79" s="15">
        <f t="shared" si="29"/>
        <v>310000</v>
      </c>
      <c r="M79" s="37">
        <f t="shared" si="30"/>
        <v>387500</v>
      </c>
      <c r="N79" s="14">
        <f t="shared" si="31"/>
        <v>387500</v>
      </c>
      <c r="O79" s="16"/>
      <c r="P79" s="17"/>
    </row>
    <row r="80" spans="1:16" ht="30" customHeight="1" x14ac:dyDescent="0.25">
      <c r="A80" s="9"/>
      <c r="B80" s="10"/>
      <c r="C80" s="11"/>
      <c r="D80" s="11"/>
      <c r="E80" s="11"/>
      <c r="F80" s="11"/>
      <c r="G80" s="12"/>
      <c r="H80" s="13" t="s">
        <v>250</v>
      </c>
      <c r="I80" s="14">
        <v>55000</v>
      </c>
      <c r="J80" s="14">
        <v>0</v>
      </c>
      <c r="K80" s="14">
        <v>0</v>
      </c>
      <c r="L80" s="15">
        <f t="shared" si="29"/>
        <v>55000</v>
      </c>
      <c r="M80" s="37">
        <f t="shared" si="30"/>
        <v>68750</v>
      </c>
      <c r="N80" s="14">
        <f t="shared" si="31"/>
        <v>68750</v>
      </c>
      <c r="O80" s="16"/>
      <c r="P80" s="17"/>
    </row>
    <row r="81" spans="1:16" ht="60" customHeight="1" x14ac:dyDescent="0.25">
      <c r="A81" s="52" t="s">
        <v>400</v>
      </c>
      <c r="B81" s="53" t="s">
        <v>214</v>
      </c>
      <c r="C81" s="54" t="s">
        <v>11</v>
      </c>
      <c r="D81" s="54" t="s">
        <v>12</v>
      </c>
      <c r="E81" s="60" t="s">
        <v>297</v>
      </c>
      <c r="F81" s="54" t="s">
        <v>13</v>
      </c>
      <c r="G81" s="55">
        <v>3222105</v>
      </c>
      <c r="H81" s="56" t="s">
        <v>60</v>
      </c>
      <c r="I81" s="57">
        <f>SUM(I82:I90)</f>
        <v>755000</v>
      </c>
      <c r="J81" s="57">
        <f t="shared" ref="J81:N81" si="32">SUM(J82:J90)</f>
        <v>105000</v>
      </c>
      <c r="K81" s="57">
        <f t="shared" si="32"/>
        <v>-95000</v>
      </c>
      <c r="L81" s="57">
        <f t="shared" si="32"/>
        <v>765000</v>
      </c>
      <c r="M81" s="57">
        <f t="shared" si="32"/>
        <v>956250</v>
      </c>
      <c r="N81" s="57">
        <f t="shared" si="32"/>
        <v>956250</v>
      </c>
      <c r="O81" s="58" t="s">
        <v>391</v>
      </c>
      <c r="P81" s="59" t="s">
        <v>10</v>
      </c>
    </row>
    <row r="82" spans="1:16" ht="30" customHeight="1" x14ac:dyDescent="0.25">
      <c r="A82" s="9"/>
      <c r="B82" s="10"/>
      <c r="C82" s="11"/>
      <c r="D82" s="11"/>
      <c r="E82" s="11"/>
      <c r="F82" s="11"/>
      <c r="G82" s="12"/>
      <c r="H82" s="13" t="s">
        <v>61</v>
      </c>
      <c r="I82" s="14">
        <v>200000</v>
      </c>
      <c r="J82" s="14">
        <v>0</v>
      </c>
      <c r="K82" s="14">
        <v>0</v>
      </c>
      <c r="L82" s="14">
        <f t="shared" ref="L82:L90" si="33">SUM(I82:K82)</f>
        <v>200000</v>
      </c>
      <c r="M82" s="15">
        <f t="shared" si="30"/>
        <v>250000</v>
      </c>
      <c r="N82" s="14">
        <f>M82</f>
        <v>250000</v>
      </c>
      <c r="O82" s="16"/>
      <c r="P82" s="74"/>
    </row>
    <row r="83" spans="1:16" ht="30" customHeight="1" x14ac:dyDescent="0.25">
      <c r="A83" s="9"/>
      <c r="B83" s="10"/>
      <c r="C83" s="11"/>
      <c r="D83" s="11"/>
      <c r="E83" s="11"/>
      <c r="F83" s="11"/>
      <c r="G83" s="12"/>
      <c r="H83" s="13" t="s">
        <v>62</v>
      </c>
      <c r="I83" s="14">
        <v>293000</v>
      </c>
      <c r="J83" s="14">
        <v>17000</v>
      </c>
      <c r="K83" s="14">
        <v>0</v>
      </c>
      <c r="L83" s="14">
        <f t="shared" si="33"/>
        <v>310000</v>
      </c>
      <c r="M83" s="15">
        <f t="shared" si="30"/>
        <v>387500</v>
      </c>
      <c r="N83" s="14">
        <f t="shared" ref="N83:N93" si="34">M83</f>
        <v>387500</v>
      </c>
      <c r="O83" s="16"/>
      <c r="P83" s="74"/>
    </row>
    <row r="84" spans="1:16" ht="30" customHeight="1" x14ac:dyDescent="0.25">
      <c r="A84" s="9"/>
      <c r="B84" s="10"/>
      <c r="C84" s="11"/>
      <c r="D84" s="11"/>
      <c r="E84" s="11"/>
      <c r="F84" s="11"/>
      <c r="G84" s="12"/>
      <c r="H84" s="13" t="s">
        <v>63</v>
      </c>
      <c r="I84" s="14">
        <v>40000</v>
      </c>
      <c r="J84" s="14">
        <v>0</v>
      </c>
      <c r="K84" s="14">
        <v>0</v>
      </c>
      <c r="L84" s="14">
        <f t="shared" si="33"/>
        <v>40000</v>
      </c>
      <c r="M84" s="15">
        <f t="shared" si="30"/>
        <v>50000</v>
      </c>
      <c r="N84" s="14">
        <f t="shared" si="34"/>
        <v>50000</v>
      </c>
      <c r="O84" s="16"/>
      <c r="P84" s="74"/>
    </row>
    <row r="85" spans="1:16" ht="30" customHeight="1" x14ac:dyDescent="0.25">
      <c r="A85" s="9"/>
      <c r="B85" s="10"/>
      <c r="C85" s="11"/>
      <c r="D85" s="11"/>
      <c r="E85" s="11"/>
      <c r="F85" s="11"/>
      <c r="G85" s="12"/>
      <c r="H85" s="75" t="s">
        <v>316</v>
      </c>
      <c r="I85" s="14">
        <v>67000</v>
      </c>
      <c r="J85" s="14">
        <v>-12000</v>
      </c>
      <c r="K85" s="14">
        <v>0</v>
      </c>
      <c r="L85" s="14">
        <f t="shared" si="33"/>
        <v>55000</v>
      </c>
      <c r="M85" s="15">
        <f t="shared" si="30"/>
        <v>68750</v>
      </c>
      <c r="N85" s="14">
        <f t="shared" si="34"/>
        <v>68750</v>
      </c>
      <c r="O85" s="16"/>
      <c r="P85" s="17"/>
    </row>
    <row r="86" spans="1:16" ht="30" customHeight="1" x14ac:dyDescent="0.25">
      <c r="A86" s="9"/>
      <c r="B86" s="10"/>
      <c r="C86" s="11"/>
      <c r="D86" s="11"/>
      <c r="E86" s="11"/>
      <c r="F86" s="11"/>
      <c r="G86" s="12"/>
      <c r="H86" s="13" t="s">
        <v>64</v>
      </c>
      <c r="I86" s="14">
        <v>75000</v>
      </c>
      <c r="J86" s="14">
        <v>5000</v>
      </c>
      <c r="K86" s="14">
        <v>0</v>
      </c>
      <c r="L86" s="14">
        <f t="shared" si="33"/>
        <v>80000</v>
      </c>
      <c r="M86" s="15">
        <f t="shared" si="30"/>
        <v>100000</v>
      </c>
      <c r="N86" s="14">
        <f t="shared" si="34"/>
        <v>100000</v>
      </c>
      <c r="O86" s="38"/>
      <c r="P86" s="17"/>
    </row>
    <row r="87" spans="1:16" ht="30" customHeight="1" x14ac:dyDescent="0.25">
      <c r="A87" s="9"/>
      <c r="B87" s="10"/>
      <c r="C87" s="11"/>
      <c r="D87" s="11"/>
      <c r="E87" s="11"/>
      <c r="F87" s="11"/>
      <c r="G87" s="12"/>
      <c r="H87" s="13" t="s">
        <v>266</v>
      </c>
      <c r="I87" s="14">
        <v>30000</v>
      </c>
      <c r="J87" s="14">
        <v>-3000</v>
      </c>
      <c r="K87" s="14">
        <v>0</v>
      </c>
      <c r="L87" s="14">
        <f t="shared" si="33"/>
        <v>27000</v>
      </c>
      <c r="M87" s="15">
        <f t="shared" si="30"/>
        <v>33750</v>
      </c>
      <c r="N87" s="14">
        <f t="shared" si="34"/>
        <v>33750</v>
      </c>
      <c r="O87" s="16"/>
      <c r="P87" s="17"/>
    </row>
    <row r="88" spans="1:16" ht="30" customHeight="1" x14ac:dyDescent="0.25">
      <c r="A88" s="9"/>
      <c r="B88" s="10"/>
      <c r="C88" s="11"/>
      <c r="D88" s="11"/>
      <c r="E88" s="11"/>
      <c r="F88" s="11"/>
      <c r="G88" s="12"/>
      <c r="H88" s="13" t="s">
        <v>317</v>
      </c>
      <c r="I88" s="15">
        <v>0</v>
      </c>
      <c r="J88" s="15">
        <v>73000</v>
      </c>
      <c r="K88" s="15">
        <v>-73000</v>
      </c>
      <c r="L88" s="14">
        <f t="shared" si="33"/>
        <v>0</v>
      </c>
      <c r="M88" s="15">
        <f t="shared" si="30"/>
        <v>0</v>
      </c>
      <c r="N88" s="14">
        <f t="shared" si="34"/>
        <v>0</v>
      </c>
      <c r="O88" s="16"/>
      <c r="P88" s="17"/>
    </row>
    <row r="89" spans="1:16" ht="30" customHeight="1" x14ac:dyDescent="0.25">
      <c r="A89" s="9"/>
      <c r="B89" s="10"/>
      <c r="C89" s="11"/>
      <c r="D89" s="11"/>
      <c r="E89" s="11"/>
      <c r="F89" s="11"/>
      <c r="G89" s="12"/>
      <c r="H89" s="40" t="s">
        <v>269</v>
      </c>
      <c r="I89" s="14">
        <v>50000</v>
      </c>
      <c r="J89" s="14">
        <v>-28000</v>
      </c>
      <c r="K89" s="14">
        <v>-22000</v>
      </c>
      <c r="L89" s="14">
        <f t="shared" si="33"/>
        <v>0</v>
      </c>
      <c r="M89" s="15">
        <f t="shared" si="30"/>
        <v>0</v>
      </c>
      <c r="N89" s="14">
        <f t="shared" si="34"/>
        <v>0</v>
      </c>
      <c r="O89" s="16"/>
      <c r="P89" s="17"/>
    </row>
    <row r="90" spans="1:16" ht="30" customHeight="1" x14ac:dyDescent="0.25">
      <c r="A90" s="9"/>
      <c r="B90" s="10"/>
      <c r="C90" s="11"/>
      <c r="D90" s="11"/>
      <c r="E90" s="11"/>
      <c r="F90" s="11"/>
      <c r="G90" s="12"/>
      <c r="H90" s="40" t="s">
        <v>318</v>
      </c>
      <c r="I90" s="15">
        <v>0</v>
      </c>
      <c r="J90" s="15">
        <v>53000</v>
      </c>
      <c r="K90" s="15">
        <v>0</v>
      </c>
      <c r="L90" s="14">
        <f t="shared" si="33"/>
        <v>53000</v>
      </c>
      <c r="M90" s="15">
        <f t="shared" si="30"/>
        <v>66250</v>
      </c>
      <c r="N90" s="14">
        <f t="shared" si="34"/>
        <v>66250</v>
      </c>
      <c r="O90" s="76"/>
      <c r="P90" s="17"/>
    </row>
    <row r="91" spans="1:16" ht="49.5" customHeight="1" x14ac:dyDescent="0.25">
      <c r="A91" s="52" t="s">
        <v>429</v>
      </c>
      <c r="B91" s="53" t="s">
        <v>214</v>
      </c>
      <c r="C91" s="54" t="s">
        <v>9</v>
      </c>
      <c r="D91" s="54"/>
      <c r="E91" s="60"/>
      <c r="F91" s="54"/>
      <c r="G91" s="55">
        <v>3222105</v>
      </c>
      <c r="H91" s="56" t="s">
        <v>60</v>
      </c>
      <c r="I91" s="57">
        <f>SUM(I92:I93)</f>
        <v>0</v>
      </c>
      <c r="J91" s="57">
        <f t="shared" ref="J91:N91" si="35">SUM(J92:J93)</f>
        <v>0</v>
      </c>
      <c r="K91" s="57">
        <f t="shared" si="35"/>
        <v>95000</v>
      </c>
      <c r="L91" s="57">
        <f t="shared" si="35"/>
        <v>95000</v>
      </c>
      <c r="M91" s="57">
        <f t="shared" si="35"/>
        <v>118750</v>
      </c>
      <c r="N91" s="57">
        <f t="shared" si="35"/>
        <v>118750</v>
      </c>
      <c r="O91" s="58" t="s">
        <v>391</v>
      </c>
      <c r="P91" s="59" t="s">
        <v>10</v>
      </c>
    </row>
    <row r="92" spans="1:16" ht="30" customHeight="1" x14ac:dyDescent="0.25">
      <c r="A92" s="9"/>
      <c r="B92" s="10"/>
      <c r="C92" s="11"/>
      <c r="D92" s="11"/>
      <c r="E92" s="11"/>
      <c r="F92" s="11"/>
      <c r="G92" s="12"/>
      <c r="H92" s="13" t="s">
        <v>317</v>
      </c>
      <c r="I92" s="15">
        <v>0</v>
      </c>
      <c r="J92" s="15">
        <v>0</v>
      </c>
      <c r="K92" s="15">
        <v>73000</v>
      </c>
      <c r="L92" s="14">
        <f>SUM(I92:K92)</f>
        <v>73000</v>
      </c>
      <c r="M92" s="15">
        <f>L92*1.25</f>
        <v>91250</v>
      </c>
      <c r="N92" s="14">
        <f t="shared" si="34"/>
        <v>91250</v>
      </c>
      <c r="O92" s="76"/>
      <c r="P92" s="17"/>
    </row>
    <row r="93" spans="1:16" ht="30" customHeight="1" x14ac:dyDescent="0.25">
      <c r="A93" s="9"/>
      <c r="B93" s="10"/>
      <c r="C93" s="11"/>
      <c r="D93" s="11"/>
      <c r="E93" s="11"/>
      <c r="F93" s="11"/>
      <c r="G93" s="12"/>
      <c r="H93" s="40" t="s">
        <v>269</v>
      </c>
      <c r="I93" s="15">
        <v>0</v>
      </c>
      <c r="J93" s="15">
        <v>0</v>
      </c>
      <c r="K93" s="15">
        <v>22000</v>
      </c>
      <c r="L93" s="14">
        <f>SUM(I93:K93)</f>
        <v>22000</v>
      </c>
      <c r="M93" s="15">
        <f>L93*1.25</f>
        <v>27500</v>
      </c>
      <c r="N93" s="14">
        <f t="shared" si="34"/>
        <v>27500</v>
      </c>
      <c r="O93" s="76"/>
      <c r="P93" s="17"/>
    </row>
    <row r="94" spans="1:16" ht="45" customHeight="1" x14ac:dyDescent="0.25">
      <c r="A94" s="52" t="s">
        <v>315</v>
      </c>
      <c r="B94" s="56" t="s">
        <v>398</v>
      </c>
      <c r="C94" s="54" t="s">
        <v>11</v>
      </c>
      <c r="D94" s="54" t="s">
        <v>12</v>
      </c>
      <c r="E94" s="60" t="s">
        <v>399</v>
      </c>
      <c r="F94" s="54" t="s">
        <v>13</v>
      </c>
      <c r="G94" s="55">
        <v>3222105</v>
      </c>
      <c r="H94" s="56" t="s">
        <v>412</v>
      </c>
      <c r="I94" s="57">
        <f>SUM(I95:I97)</f>
        <v>0</v>
      </c>
      <c r="J94" s="57">
        <f t="shared" ref="J94:N94" si="36">SUM(J95:J97)</f>
        <v>0</v>
      </c>
      <c r="K94" s="57">
        <f t="shared" si="36"/>
        <v>297000</v>
      </c>
      <c r="L94" s="57">
        <f t="shared" si="36"/>
        <v>297000</v>
      </c>
      <c r="M94" s="57">
        <f t="shared" si="36"/>
        <v>371250</v>
      </c>
      <c r="N94" s="57">
        <f t="shared" si="36"/>
        <v>371250</v>
      </c>
      <c r="O94" s="58" t="s">
        <v>391</v>
      </c>
      <c r="P94" s="59" t="s">
        <v>10</v>
      </c>
    </row>
    <row r="95" spans="1:16" ht="30" customHeight="1" x14ac:dyDescent="0.25">
      <c r="A95" s="77"/>
      <c r="B95" s="40"/>
      <c r="C95" s="40"/>
      <c r="D95" s="40"/>
      <c r="E95" s="40"/>
      <c r="F95" s="40"/>
      <c r="G95" s="40"/>
      <c r="H95" s="40" t="s">
        <v>393</v>
      </c>
      <c r="I95" s="15">
        <v>0</v>
      </c>
      <c r="J95" s="15">
        <v>0</v>
      </c>
      <c r="K95" s="15">
        <v>50000</v>
      </c>
      <c r="L95" s="14">
        <f>SUM(I95:K95)</f>
        <v>50000</v>
      </c>
      <c r="M95" s="15">
        <f t="shared" si="30"/>
        <v>62500</v>
      </c>
      <c r="N95" s="14">
        <f t="shared" ref="N95:N97" si="37">M95</f>
        <v>62500</v>
      </c>
      <c r="O95" s="15"/>
      <c r="P95" s="78"/>
    </row>
    <row r="96" spans="1:16" ht="30" customHeight="1" x14ac:dyDescent="0.25">
      <c r="A96" s="77"/>
      <c r="B96" s="40"/>
      <c r="C96" s="40"/>
      <c r="D96" s="40"/>
      <c r="E96" s="40"/>
      <c r="F96" s="40"/>
      <c r="G96" s="40"/>
      <c r="H96" s="40" t="s">
        <v>394</v>
      </c>
      <c r="I96" s="14">
        <v>0</v>
      </c>
      <c r="J96" s="14">
        <v>0</v>
      </c>
      <c r="K96" s="14">
        <v>205000</v>
      </c>
      <c r="L96" s="14">
        <f>SUM(I96:K96)</f>
        <v>205000</v>
      </c>
      <c r="M96" s="15">
        <f t="shared" si="30"/>
        <v>256250</v>
      </c>
      <c r="N96" s="14">
        <f t="shared" si="37"/>
        <v>256250</v>
      </c>
      <c r="O96" s="14"/>
      <c r="P96" s="78"/>
    </row>
    <row r="97" spans="1:16" ht="30" customHeight="1" x14ac:dyDescent="0.25">
      <c r="A97" s="77"/>
      <c r="B97" s="40"/>
      <c r="C97" s="40"/>
      <c r="D97" s="40"/>
      <c r="E97" s="40"/>
      <c r="F97" s="40"/>
      <c r="G97" s="40"/>
      <c r="H97" s="40" t="s">
        <v>414</v>
      </c>
      <c r="I97" s="14">
        <v>0</v>
      </c>
      <c r="J97" s="14">
        <v>0</v>
      </c>
      <c r="K97" s="14">
        <v>42000</v>
      </c>
      <c r="L97" s="14">
        <f>SUM(I97:K97)</f>
        <v>42000</v>
      </c>
      <c r="M97" s="15">
        <f t="shared" si="30"/>
        <v>52500</v>
      </c>
      <c r="N97" s="14">
        <f t="shared" si="37"/>
        <v>52500</v>
      </c>
      <c r="O97" s="14"/>
      <c r="P97" s="78"/>
    </row>
    <row r="98" spans="1:16" ht="30" customHeight="1" x14ac:dyDescent="0.25">
      <c r="A98" s="52"/>
      <c r="B98" s="53" t="s">
        <v>221</v>
      </c>
      <c r="C98" s="54" t="s">
        <v>9</v>
      </c>
      <c r="D98" s="54"/>
      <c r="E98" s="60"/>
      <c r="F98" s="54"/>
      <c r="G98" s="55">
        <v>3222105</v>
      </c>
      <c r="H98" s="56" t="s">
        <v>306</v>
      </c>
      <c r="I98" s="57">
        <v>150000</v>
      </c>
      <c r="J98" s="57">
        <v>0</v>
      </c>
      <c r="K98" s="57">
        <v>0</v>
      </c>
      <c r="L98" s="57">
        <f>SUM(I98:K98)</f>
        <v>150000</v>
      </c>
      <c r="M98" s="79">
        <f t="shared" si="30"/>
        <v>187500</v>
      </c>
      <c r="N98" s="79">
        <f t="shared" ref="N98" si="38">M98</f>
        <v>187500</v>
      </c>
      <c r="O98" s="80" t="s">
        <v>391</v>
      </c>
      <c r="P98" s="59" t="s">
        <v>10</v>
      </c>
    </row>
    <row r="99" spans="1:16" ht="30" customHeight="1" x14ac:dyDescent="0.25">
      <c r="A99" s="42"/>
      <c r="B99" s="43"/>
      <c r="C99" s="44"/>
      <c r="D99" s="44"/>
      <c r="E99" s="45"/>
      <c r="F99" s="44"/>
      <c r="G99" s="46">
        <v>3222106</v>
      </c>
      <c r="H99" s="47" t="s">
        <v>415</v>
      </c>
      <c r="I99" s="48">
        <f>I100+I113</f>
        <v>1075000</v>
      </c>
      <c r="J99" s="48">
        <f t="shared" ref="J99:N99" si="39">J100+J113</f>
        <v>36325.620000000003</v>
      </c>
      <c r="K99" s="48">
        <f t="shared" si="39"/>
        <v>3674</v>
      </c>
      <c r="L99" s="48">
        <f t="shared" si="39"/>
        <v>1114999.6200000001</v>
      </c>
      <c r="M99" s="48">
        <f t="shared" si="39"/>
        <v>1393749.5249999999</v>
      </c>
      <c r="N99" s="48">
        <f t="shared" si="39"/>
        <v>1372749.62</v>
      </c>
      <c r="O99" s="81"/>
      <c r="P99" s="50"/>
    </row>
    <row r="100" spans="1:16" s="145" customFormat="1" ht="30" customHeight="1" x14ac:dyDescent="0.25">
      <c r="A100" s="52"/>
      <c r="B100" s="53" t="s">
        <v>217</v>
      </c>
      <c r="C100" s="54" t="s">
        <v>11</v>
      </c>
      <c r="D100" s="54" t="s">
        <v>12</v>
      </c>
      <c r="E100" s="60"/>
      <c r="F100" s="54" t="s">
        <v>13</v>
      </c>
      <c r="G100" s="55">
        <v>3222106</v>
      </c>
      <c r="H100" s="56" t="s">
        <v>65</v>
      </c>
      <c r="I100" s="57">
        <f>SUM(I101:I112)</f>
        <v>1075000</v>
      </c>
      <c r="J100" s="57">
        <f t="shared" ref="J100:N100" si="40">SUM(J101:J112)</f>
        <v>0</v>
      </c>
      <c r="K100" s="57">
        <f t="shared" si="40"/>
        <v>0</v>
      </c>
      <c r="L100" s="57">
        <f t="shared" si="40"/>
        <v>1075000</v>
      </c>
      <c r="M100" s="57">
        <f t="shared" si="40"/>
        <v>1343750</v>
      </c>
      <c r="N100" s="57">
        <f t="shared" si="40"/>
        <v>1332750</v>
      </c>
      <c r="O100" s="58" t="s">
        <v>391</v>
      </c>
      <c r="P100" s="59" t="s">
        <v>10</v>
      </c>
    </row>
    <row r="101" spans="1:16" ht="30" customHeight="1" x14ac:dyDescent="0.25">
      <c r="A101" s="9"/>
      <c r="B101" s="10"/>
      <c r="C101" s="11"/>
      <c r="D101" s="11"/>
      <c r="E101" s="11"/>
      <c r="F101" s="11"/>
      <c r="G101" s="12"/>
      <c r="H101" s="13" t="s">
        <v>66</v>
      </c>
      <c r="I101" s="14">
        <v>350000</v>
      </c>
      <c r="J101" s="14">
        <v>0</v>
      </c>
      <c r="K101" s="14">
        <v>0</v>
      </c>
      <c r="L101" s="15">
        <f t="shared" ref="L101:L116" si="41">SUM(I101:K101)</f>
        <v>350000</v>
      </c>
      <c r="M101" s="14">
        <f t="shared" si="30"/>
        <v>437500</v>
      </c>
      <c r="N101" s="14">
        <f>M101</f>
        <v>437500</v>
      </c>
      <c r="O101" s="16"/>
      <c r="P101" s="74"/>
    </row>
    <row r="102" spans="1:16" ht="30" customHeight="1" x14ac:dyDescent="0.25">
      <c r="A102" s="9"/>
      <c r="B102" s="10"/>
      <c r="C102" s="11"/>
      <c r="D102" s="11"/>
      <c r="E102" s="11"/>
      <c r="F102" s="11"/>
      <c r="G102" s="12"/>
      <c r="H102" s="13" t="s">
        <v>67</v>
      </c>
      <c r="I102" s="14">
        <v>135000</v>
      </c>
      <c r="J102" s="14">
        <v>0</v>
      </c>
      <c r="K102" s="14">
        <v>0</v>
      </c>
      <c r="L102" s="15">
        <f t="shared" si="41"/>
        <v>135000</v>
      </c>
      <c r="M102" s="14">
        <f t="shared" si="30"/>
        <v>168750</v>
      </c>
      <c r="N102" s="14">
        <f t="shared" ref="N102:N112" si="42">M102</f>
        <v>168750</v>
      </c>
      <c r="O102" s="16"/>
      <c r="P102" s="74"/>
    </row>
    <row r="103" spans="1:16" ht="30" customHeight="1" x14ac:dyDescent="0.25">
      <c r="A103" s="9"/>
      <c r="B103" s="10"/>
      <c r="C103" s="11"/>
      <c r="D103" s="11"/>
      <c r="E103" s="11"/>
      <c r="F103" s="11"/>
      <c r="G103" s="12"/>
      <c r="H103" s="13" t="s">
        <v>68</v>
      </c>
      <c r="I103" s="14">
        <v>55000</v>
      </c>
      <c r="J103" s="14">
        <v>0</v>
      </c>
      <c r="K103" s="14">
        <v>0</v>
      </c>
      <c r="L103" s="15">
        <f t="shared" si="41"/>
        <v>55000</v>
      </c>
      <c r="M103" s="14">
        <f t="shared" si="30"/>
        <v>68750</v>
      </c>
      <c r="N103" s="14">
        <f t="shared" si="42"/>
        <v>68750</v>
      </c>
      <c r="O103" s="16"/>
      <c r="P103" s="17"/>
    </row>
    <row r="104" spans="1:16" ht="30" customHeight="1" x14ac:dyDescent="0.25">
      <c r="A104" s="9"/>
      <c r="B104" s="10"/>
      <c r="C104" s="11"/>
      <c r="D104" s="11"/>
      <c r="E104" s="11"/>
      <c r="F104" s="11"/>
      <c r="G104" s="12"/>
      <c r="H104" s="13" t="s">
        <v>69</v>
      </c>
      <c r="I104" s="14">
        <v>11000</v>
      </c>
      <c r="J104" s="14">
        <v>0</v>
      </c>
      <c r="K104" s="14">
        <v>0</v>
      </c>
      <c r="L104" s="15">
        <f t="shared" si="41"/>
        <v>11000</v>
      </c>
      <c r="M104" s="14">
        <f t="shared" si="30"/>
        <v>13750</v>
      </c>
      <c r="N104" s="14">
        <f>I104</f>
        <v>11000</v>
      </c>
      <c r="O104" s="16"/>
      <c r="P104" s="17"/>
    </row>
    <row r="105" spans="1:16" ht="30" customHeight="1" x14ac:dyDescent="0.25">
      <c r="A105" s="9"/>
      <c r="B105" s="10"/>
      <c r="C105" s="11"/>
      <c r="D105" s="11"/>
      <c r="E105" s="11"/>
      <c r="F105" s="11"/>
      <c r="G105" s="12"/>
      <c r="H105" s="13" t="s">
        <v>70</v>
      </c>
      <c r="I105" s="14">
        <v>175000</v>
      </c>
      <c r="J105" s="14">
        <v>0</v>
      </c>
      <c r="K105" s="14">
        <v>0</v>
      </c>
      <c r="L105" s="15">
        <f t="shared" si="41"/>
        <v>175000</v>
      </c>
      <c r="M105" s="14">
        <f t="shared" si="30"/>
        <v>218750</v>
      </c>
      <c r="N105" s="14">
        <f t="shared" si="42"/>
        <v>218750</v>
      </c>
      <c r="O105" s="16"/>
      <c r="P105" s="17"/>
    </row>
    <row r="106" spans="1:16" ht="30" customHeight="1" x14ac:dyDescent="0.25">
      <c r="A106" s="9"/>
      <c r="B106" s="10"/>
      <c r="C106" s="11"/>
      <c r="D106" s="11"/>
      <c r="E106" s="11"/>
      <c r="F106" s="11"/>
      <c r="G106" s="12"/>
      <c r="H106" s="13" t="s">
        <v>71</v>
      </c>
      <c r="I106" s="14">
        <v>18000</v>
      </c>
      <c r="J106" s="14">
        <v>0</v>
      </c>
      <c r="K106" s="14">
        <v>0</v>
      </c>
      <c r="L106" s="15">
        <f t="shared" si="41"/>
        <v>18000</v>
      </c>
      <c r="M106" s="14">
        <f t="shared" si="30"/>
        <v>22500</v>
      </c>
      <c r="N106" s="14">
        <f t="shared" si="42"/>
        <v>22500</v>
      </c>
      <c r="O106" s="16"/>
      <c r="P106" s="17"/>
    </row>
    <row r="107" spans="1:16" ht="30" customHeight="1" x14ac:dyDescent="0.25">
      <c r="A107" s="9"/>
      <c r="B107" s="10"/>
      <c r="C107" s="11"/>
      <c r="D107" s="11"/>
      <c r="E107" s="11"/>
      <c r="F107" s="11"/>
      <c r="G107" s="12"/>
      <c r="H107" s="13" t="s">
        <v>72</v>
      </c>
      <c r="I107" s="14">
        <v>20000</v>
      </c>
      <c r="J107" s="14">
        <v>0</v>
      </c>
      <c r="K107" s="14">
        <v>0</v>
      </c>
      <c r="L107" s="15">
        <f t="shared" si="41"/>
        <v>20000</v>
      </c>
      <c r="M107" s="14">
        <f t="shared" si="30"/>
        <v>25000</v>
      </c>
      <c r="N107" s="14">
        <f t="shared" si="42"/>
        <v>25000</v>
      </c>
      <c r="O107" s="16"/>
      <c r="P107" s="17"/>
    </row>
    <row r="108" spans="1:16" ht="30" customHeight="1" x14ac:dyDescent="0.25">
      <c r="A108" s="9"/>
      <c r="B108" s="10"/>
      <c r="C108" s="11"/>
      <c r="D108" s="11"/>
      <c r="E108" s="11"/>
      <c r="F108" s="11"/>
      <c r="G108" s="12"/>
      <c r="H108" s="13" t="s">
        <v>73</v>
      </c>
      <c r="I108" s="14">
        <v>33000</v>
      </c>
      <c r="J108" s="14">
        <v>0</v>
      </c>
      <c r="K108" s="14">
        <v>0</v>
      </c>
      <c r="L108" s="15">
        <f t="shared" si="41"/>
        <v>33000</v>
      </c>
      <c r="M108" s="14">
        <f t="shared" si="30"/>
        <v>41250</v>
      </c>
      <c r="N108" s="14">
        <f>I108</f>
        <v>33000</v>
      </c>
      <c r="O108" s="16"/>
      <c r="P108" s="17"/>
    </row>
    <row r="109" spans="1:16" ht="30" customHeight="1" x14ac:dyDescent="0.25">
      <c r="A109" s="9"/>
      <c r="B109" s="10"/>
      <c r="C109" s="11"/>
      <c r="D109" s="11"/>
      <c r="E109" s="11"/>
      <c r="F109" s="11"/>
      <c r="G109" s="12"/>
      <c r="H109" s="13" t="s">
        <v>74</v>
      </c>
      <c r="I109" s="14">
        <v>18000</v>
      </c>
      <c r="J109" s="14">
        <v>0</v>
      </c>
      <c r="K109" s="14">
        <v>0</v>
      </c>
      <c r="L109" s="15">
        <f t="shared" si="41"/>
        <v>18000</v>
      </c>
      <c r="M109" s="14">
        <f t="shared" si="30"/>
        <v>22500</v>
      </c>
      <c r="N109" s="14">
        <f t="shared" si="42"/>
        <v>22500</v>
      </c>
      <c r="O109" s="16"/>
      <c r="P109" s="17"/>
    </row>
    <row r="110" spans="1:16" ht="30" customHeight="1" x14ac:dyDescent="0.25">
      <c r="A110" s="9"/>
      <c r="B110" s="10"/>
      <c r="C110" s="11"/>
      <c r="D110" s="11"/>
      <c r="E110" s="11"/>
      <c r="F110" s="11"/>
      <c r="G110" s="12"/>
      <c r="H110" s="13" t="s">
        <v>75</v>
      </c>
      <c r="I110" s="14">
        <v>1000</v>
      </c>
      <c r="J110" s="14">
        <v>0</v>
      </c>
      <c r="K110" s="14">
        <v>0</v>
      </c>
      <c r="L110" s="15">
        <f t="shared" si="41"/>
        <v>1000</v>
      </c>
      <c r="M110" s="14">
        <f t="shared" si="30"/>
        <v>1250</v>
      </c>
      <c r="N110" s="14">
        <f t="shared" si="42"/>
        <v>1250</v>
      </c>
      <c r="O110" s="16"/>
      <c r="P110" s="17"/>
    </row>
    <row r="111" spans="1:16" ht="30" customHeight="1" x14ac:dyDescent="0.25">
      <c r="A111" s="9"/>
      <c r="B111" s="10"/>
      <c r="C111" s="12"/>
      <c r="D111" s="12"/>
      <c r="E111" s="12"/>
      <c r="F111" s="12"/>
      <c r="G111" s="12"/>
      <c r="H111" s="13" t="s">
        <v>416</v>
      </c>
      <c r="I111" s="14">
        <v>250000</v>
      </c>
      <c r="J111" s="14">
        <v>0</v>
      </c>
      <c r="K111" s="14">
        <v>0</v>
      </c>
      <c r="L111" s="15">
        <f t="shared" si="41"/>
        <v>250000</v>
      </c>
      <c r="M111" s="14">
        <f t="shared" si="30"/>
        <v>312500</v>
      </c>
      <c r="N111" s="14">
        <f t="shared" si="42"/>
        <v>312500</v>
      </c>
      <c r="O111" s="16"/>
      <c r="P111" s="17"/>
    </row>
    <row r="112" spans="1:16" ht="30" customHeight="1" x14ac:dyDescent="0.25">
      <c r="A112" s="9"/>
      <c r="B112" s="10"/>
      <c r="C112" s="12"/>
      <c r="D112" s="12"/>
      <c r="E112" s="12"/>
      <c r="F112" s="12"/>
      <c r="G112" s="12"/>
      <c r="H112" s="13" t="s">
        <v>76</v>
      </c>
      <c r="I112" s="14">
        <v>9000</v>
      </c>
      <c r="J112" s="14">
        <v>0</v>
      </c>
      <c r="K112" s="14">
        <v>0</v>
      </c>
      <c r="L112" s="15">
        <f t="shared" si="41"/>
        <v>9000</v>
      </c>
      <c r="M112" s="14">
        <f t="shared" si="30"/>
        <v>11250</v>
      </c>
      <c r="N112" s="14">
        <f t="shared" si="42"/>
        <v>11250</v>
      </c>
      <c r="O112" s="16"/>
      <c r="P112" s="17"/>
    </row>
    <row r="113" spans="1:16" ht="30" customHeight="1" x14ac:dyDescent="0.25">
      <c r="A113" s="52" t="s">
        <v>314</v>
      </c>
      <c r="B113" s="53" t="s">
        <v>221</v>
      </c>
      <c r="C113" s="54" t="s">
        <v>9</v>
      </c>
      <c r="D113" s="55"/>
      <c r="E113" s="55"/>
      <c r="F113" s="55"/>
      <c r="G113" s="55">
        <v>3222106</v>
      </c>
      <c r="H113" s="56" t="s">
        <v>313</v>
      </c>
      <c r="I113" s="57">
        <v>0</v>
      </c>
      <c r="J113" s="57">
        <v>36325.620000000003</v>
      </c>
      <c r="K113" s="57">
        <v>3674</v>
      </c>
      <c r="L113" s="57">
        <f t="shared" si="41"/>
        <v>39999.620000000003</v>
      </c>
      <c r="M113" s="57">
        <f t="shared" si="30"/>
        <v>49999.525000000001</v>
      </c>
      <c r="N113" s="57">
        <f>L113</f>
        <v>39999.620000000003</v>
      </c>
      <c r="O113" s="58" t="s">
        <v>374</v>
      </c>
      <c r="P113" s="59" t="s">
        <v>10</v>
      </c>
    </row>
    <row r="114" spans="1:16" ht="24.95" customHeight="1" x14ac:dyDescent="0.25">
      <c r="A114" s="42"/>
      <c r="B114" s="43"/>
      <c r="C114" s="44"/>
      <c r="D114" s="44"/>
      <c r="E114" s="44"/>
      <c r="F114" s="44"/>
      <c r="G114" s="46">
        <v>3222107</v>
      </c>
      <c r="H114" s="47" t="s">
        <v>77</v>
      </c>
      <c r="I114" s="48">
        <v>25000</v>
      </c>
      <c r="J114" s="48">
        <v>0</v>
      </c>
      <c r="K114" s="48">
        <v>0</v>
      </c>
      <c r="L114" s="48">
        <f t="shared" si="41"/>
        <v>25000</v>
      </c>
      <c r="M114" s="48">
        <f t="shared" si="30"/>
        <v>31250</v>
      </c>
      <c r="N114" s="48">
        <f>M114</f>
        <v>31250</v>
      </c>
      <c r="O114" s="49" t="s">
        <v>391</v>
      </c>
      <c r="P114" s="50"/>
    </row>
    <row r="115" spans="1:16" ht="30" customHeight="1" x14ac:dyDescent="0.25">
      <c r="A115" s="42"/>
      <c r="B115" s="43">
        <v>33141580</v>
      </c>
      <c r="C115" s="44" t="s">
        <v>9</v>
      </c>
      <c r="D115" s="44"/>
      <c r="E115" s="44"/>
      <c r="F115" s="44"/>
      <c r="G115" s="46">
        <v>3222108</v>
      </c>
      <c r="H115" s="47" t="s">
        <v>78</v>
      </c>
      <c r="I115" s="48">
        <v>165000</v>
      </c>
      <c r="J115" s="48">
        <v>0</v>
      </c>
      <c r="K115" s="48">
        <v>0</v>
      </c>
      <c r="L115" s="48">
        <f t="shared" si="41"/>
        <v>165000</v>
      </c>
      <c r="M115" s="48">
        <f t="shared" si="30"/>
        <v>206250</v>
      </c>
      <c r="N115" s="48">
        <f>M115</f>
        <v>206250</v>
      </c>
      <c r="O115" s="49" t="s">
        <v>391</v>
      </c>
      <c r="P115" s="50" t="s">
        <v>10</v>
      </c>
    </row>
    <row r="116" spans="1:16" ht="30" customHeight="1" x14ac:dyDescent="0.25">
      <c r="A116" s="42"/>
      <c r="B116" s="43">
        <v>33141000</v>
      </c>
      <c r="C116" s="44" t="s">
        <v>11</v>
      </c>
      <c r="D116" s="44" t="s">
        <v>12</v>
      </c>
      <c r="E116" s="45" t="s">
        <v>410</v>
      </c>
      <c r="F116" s="44" t="s">
        <v>13</v>
      </c>
      <c r="G116" s="46">
        <v>3222109</v>
      </c>
      <c r="H116" s="47" t="s">
        <v>79</v>
      </c>
      <c r="I116" s="48">
        <v>210000</v>
      </c>
      <c r="J116" s="48">
        <v>0</v>
      </c>
      <c r="K116" s="48">
        <v>-11000</v>
      </c>
      <c r="L116" s="48">
        <f t="shared" si="41"/>
        <v>199000</v>
      </c>
      <c r="M116" s="48">
        <f t="shared" si="30"/>
        <v>248750</v>
      </c>
      <c r="N116" s="48">
        <f>L116</f>
        <v>199000</v>
      </c>
      <c r="O116" s="49" t="s">
        <v>391</v>
      </c>
      <c r="P116" s="50" t="s">
        <v>10</v>
      </c>
    </row>
    <row r="117" spans="1:16" ht="30" customHeight="1" x14ac:dyDescent="0.25">
      <c r="A117" s="42" t="s">
        <v>322</v>
      </c>
      <c r="B117" s="43">
        <v>33793000</v>
      </c>
      <c r="C117" s="44" t="s">
        <v>11</v>
      </c>
      <c r="D117" s="44" t="s">
        <v>197</v>
      </c>
      <c r="E117" s="45" t="s">
        <v>406</v>
      </c>
      <c r="F117" s="44" t="s">
        <v>17</v>
      </c>
      <c r="G117" s="46">
        <v>3222110</v>
      </c>
      <c r="H117" s="47" t="s">
        <v>80</v>
      </c>
      <c r="I117" s="48">
        <f>SUM(I118:I120)</f>
        <v>600000</v>
      </c>
      <c r="J117" s="48">
        <f t="shared" ref="J117:N117" si="43">SUM(J118:J120)</f>
        <v>0</v>
      </c>
      <c r="K117" s="48">
        <f t="shared" si="43"/>
        <v>0</v>
      </c>
      <c r="L117" s="48">
        <f t="shared" si="43"/>
        <v>600000</v>
      </c>
      <c r="M117" s="48">
        <f t="shared" si="43"/>
        <v>750000</v>
      </c>
      <c r="N117" s="48">
        <f t="shared" si="43"/>
        <v>300000</v>
      </c>
      <c r="O117" s="49" t="s">
        <v>391</v>
      </c>
      <c r="P117" s="50" t="s">
        <v>10</v>
      </c>
    </row>
    <row r="118" spans="1:16" ht="30" customHeight="1" x14ac:dyDescent="0.25">
      <c r="A118" s="9"/>
      <c r="B118" s="10"/>
      <c r="C118" s="11"/>
      <c r="D118" s="11"/>
      <c r="E118" s="11"/>
      <c r="F118" s="11"/>
      <c r="G118" s="12"/>
      <c r="H118" s="13" t="s">
        <v>81</v>
      </c>
      <c r="I118" s="37">
        <v>50000</v>
      </c>
      <c r="J118" s="37">
        <v>0</v>
      </c>
      <c r="K118" s="37">
        <v>0</v>
      </c>
      <c r="L118" s="37">
        <f>SUM(I118:K118)</f>
        <v>50000</v>
      </c>
      <c r="M118" s="37">
        <f>L118*1.25</f>
        <v>62500</v>
      </c>
      <c r="N118" s="37">
        <f>L118/2</f>
        <v>25000</v>
      </c>
      <c r="O118" s="38"/>
      <c r="P118" s="17"/>
    </row>
    <row r="119" spans="1:16" ht="30" customHeight="1" x14ac:dyDescent="0.25">
      <c r="A119" s="9"/>
      <c r="B119" s="10"/>
      <c r="C119" s="11"/>
      <c r="D119" s="11"/>
      <c r="E119" s="11"/>
      <c r="F119" s="11"/>
      <c r="G119" s="12"/>
      <c r="H119" s="13" t="s">
        <v>82</v>
      </c>
      <c r="I119" s="37">
        <v>40000</v>
      </c>
      <c r="J119" s="37">
        <v>10000</v>
      </c>
      <c r="K119" s="37">
        <v>0</v>
      </c>
      <c r="L119" s="37">
        <f>SUM(I119:K119)</f>
        <v>50000</v>
      </c>
      <c r="M119" s="37">
        <f t="shared" si="30"/>
        <v>62500</v>
      </c>
      <c r="N119" s="37">
        <f t="shared" ref="N119:N120" si="44">L119/2</f>
        <v>25000</v>
      </c>
      <c r="O119" s="38"/>
      <c r="P119" s="17"/>
    </row>
    <row r="120" spans="1:16" ht="30" customHeight="1" x14ac:dyDescent="0.25">
      <c r="A120" s="9"/>
      <c r="B120" s="10"/>
      <c r="C120" s="11"/>
      <c r="D120" s="11"/>
      <c r="E120" s="11"/>
      <c r="F120" s="11"/>
      <c r="G120" s="12"/>
      <c r="H120" s="13" t="s">
        <v>83</v>
      </c>
      <c r="I120" s="37">
        <f>255000*2</f>
        <v>510000</v>
      </c>
      <c r="J120" s="37">
        <v>-10000</v>
      </c>
      <c r="K120" s="37">
        <v>0</v>
      </c>
      <c r="L120" s="37">
        <f>SUM(I120:K120)</f>
        <v>500000</v>
      </c>
      <c r="M120" s="37">
        <f t="shared" si="30"/>
        <v>625000</v>
      </c>
      <c r="N120" s="37">
        <f t="shared" si="44"/>
        <v>250000</v>
      </c>
      <c r="O120" s="38"/>
      <c r="P120" s="17"/>
    </row>
    <row r="121" spans="1:16" s="145" customFormat="1" ht="30" customHeight="1" x14ac:dyDescent="0.25">
      <c r="A121" s="42"/>
      <c r="B121" s="43"/>
      <c r="C121" s="44"/>
      <c r="D121" s="44"/>
      <c r="E121" s="44"/>
      <c r="F121" s="44"/>
      <c r="G121" s="46">
        <v>3222111</v>
      </c>
      <c r="H121" s="47" t="s">
        <v>417</v>
      </c>
      <c r="I121" s="48">
        <f>I122+I129</f>
        <v>4310000</v>
      </c>
      <c r="J121" s="48">
        <f t="shared" ref="J121:N121" si="45">J122+J129</f>
        <v>0</v>
      </c>
      <c r="K121" s="48">
        <f t="shared" si="45"/>
        <v>300000</v>
      </c>
      <c r="L121" s="48">
        <f t="shared" si="45"/>
        <v>4610000</v>
      </c>
      <c r="M121" s="48">
        <f t="shared" si="45"/>
        <v>5762500</v>
      </c>
      <c r="N121" s="48">
        <f t="shared" si="45"/>
        <v>5762500</v>
      </c>
      <c r="O121" s="49"/>
      <c r="P121" s="50"/>
    </row>
    <row r="122" spans="1:16" ht="30" customHeight="1" x14ac:dyDescent="0.25">
      <c r="A122" s="52" t="s">
        <v>323</v>
      </c>
      <c r="B122" s="53" t="s">
        <v>218</v>
      </c>
      <c r="C122" s="54" t="s">
        <v>11</v>
      </c>
      <c r="D122" s="54" t="s">
        <v>12</v>
      </c>
      <c r="E122" s="54" t="s">
        <v>408</v>
      </c>
      <c r="F122" s="54" t="s">
        <v>13</v>
      </c>
      <c r="G122" s="55">
        <v>3222111</v>
      </c>
      <c r="H122" s="56" t="s">
        <v>84</v>
      </c>
      <c r="I122" s="57">
        <f>SUM(I123:I128)</f>
        <v>4310000</v>
      </c>
      <c r="J122" s="57">
        <f t="shared" ref="J122:N122" si="46">SUM(J123:J128)</f>
        <v>0</v>
      </c>
      <c r="K122" s="57">
        <f t="shared" si="46"/>
        <v>0</v>
      </c>
      <c r="L122" s="57">
        <f t="shared" si="46"/>
        <v>4310000</v>
      </c>
      <c r="M122" s="57">
        <f t="shared" si="46"/>
        <v>5387500</v>
      </c>
      <c r="N122" s="57">
        <f t="shared" si="46"/>
        <v>5387500</v>
      </c>
      <c r="O122" s="58" t="s">
        <v>391</v>
      </c>
      <c r="P122" s="59" t="s">
        <v>10</v>
      </c>
    </row>
    <row r="123" spans="1:16" ht="30" customHeight="1" x14ac:dyDescent="0.25">
      <c r="A123" s="9"/>
      <c r="B123" s="10"/>
      <c r="C123" s="11"/>
      <c r="D123" s="11"/>
      <c r="E123" s="11"/>
      <c r="F123" s="11"/>
      <c r="G123" s="12"/>
      <c r="H123" s="40" t="s">
        <v>85</v>
      </c>
      <c r="I123" s="37">
        <v>2600000</v>
      </c>
      <c r="J123" s="37">
        <v>0</v>
      </c>
      <c r="K123" s="37">
        <v>0</v>
      </c>
      <c r="L123" s="37">
        <f t="shared" ref="L123:L128" si="47">SUM(I123:K123)</f>
        <v>2600000</v>
      </c>
      <c r="M123" s="37">
        <f t="shared" si="30"/>
        <v>3250000</v>
      </c>
      <c r="N123" s="37">
        <f>M123</f>
        <v>3250000</v>
      </c>
      <c r="O123" s="38"/>
      <c r="P123" s="17"/>
    </row>
    <row r="124" spans="1:16" ht="36" x14ac:dyDescent="0.25">
      <c r="A124" s="9"/>
      <c r="B124" s="10"/>
      <c r="C124" s="11"/>
      <c r="D124" s="11"/>
      <c r="E124" s="11"/>
      <c r="F124" s="11"/>
      <c r="G124" s="12"/>
      <c r="H124" s="13" t="s">
        <v>272</v>
      </c>
      <c r="I124" s="37">
        <v>560000</v>
      </c>
      <c r="J124" s="37">
        <v>0</v>
      </c>
      <c r="K124" s="37">
        <v>0</v>
      </c>
      <c r="L124" s="37">
        <f t="shared" si="47"/>
        <v>560000</v>
      </c>
      <c r="M124" s="37">
        <f t="shared" si="30"/>
        <v>700000</v>
      </c>
      <c r="N124" s="37">
        <f t="shared" ref="N124:N131" si="48">M124</f>
        <v>700000</v>
      </c>
      <c r="O124" s="38"/>
      <c r="P124" s="17"/>
    </row>
    <row r="125" spans="1:16" ht="30" customHeight="1" x14ac:dyDescent="0.25">
      <c r="A125" s="9"/>
      <c r="B125" s="10"/>
      <c r="C125" s="11"/>
      <c r="D125" s="11"/>
      <c r="E125" s="11"/>
      <c r="F125" s="11"/>
      <c r="G125" s="12"/>
      <c r="H125" s="13" t="s">
        <v>86</v>
      </c>
      <c r="I125" s="37">
        <v>185000</v>
      </c>
      <c r="J125" s="37">
        <v>0</v>
      </c>
      <c r="K125" s="37">
        <v>0</v>
      </c>
      <c r="L125" s="37">
        <f t="shared" si="47"/>
        <v>185000</v>
      </c>
      <c r="M125" s="37">
        <f t="shared" si="30"/>
        <v>231250</v>
      </c>
      <c r="N125" s="37">
        <f t="shared" si="48"/>
        <v>231250</v>
      </c>
      <c r="O125" s="38"/>
      <c r="P125" s="17"/>
    </row>
    <row r="126" spans="1:16" ht="30" customHeight="1" x14ac:dyDescent="0.25">
      <c r="A126" s="9"/>
      <c r="B126" s="10"/>
      <c r="C126" s="11"/>
      <c r="D126" s="11"/>
      <c r="E126" s="11"/>
      <c r="F126" s="11"/>
      <c r="G126" s="12"/>
      <c r="H126" s="13" t="s">
        <v>302</v>
      </c>
      <c r="I126" s="37">
        <v>65000</v>
      </c>
      <c r="J126" s="37">
        <v>0</v>
      </c>
      <c r="K126" s="37">
        <v>0</v>
      </c>
      <c r="L126" s="37">
        <f t="shared" si="47"/>
        <v>65000</v>
      </c>
      <c r="M126" s="37">
        <f t="shared" si="30"/>
        <v>81250</v>
      </c>
      <c r="N126" s="37">
        <f t="shared" si="48"/>
        <v>81250</v>
      </c>
      <c r="O126" s="38"/>
      <c r="P126" s="17"/>
    </row>
    <row r="127" spans="1:16" ht="30" customHeight="1" x14ac:dyDescent="0.25">
      <c r="A127" s="9"/>
      <c r="B127" s="10"/>
      <c r="C127" s="11"/>
      <c r="D127" s="11"/>
      <c r="E127" s="11"/>
      <c r="F127" s="11"/>
      <c r="G127" s="12"/>
      <c r="H127" s="13" t="s">
        <v>87</v>
      </c>
      <c r="I127" s="37">
        <v>50000</v>
      </c>
      <c r="J127" s="37">
        <v>0</v>
      </c>
      <c r="K127" s="37">
        <v>0</v>
      </c>
      <c r="L127" s="37">
        <f t="shared" si="47"/>
        <v>50000</v>
      </c>
      <c r="M127" s="37">
        <f t="shared" si="30"/>
        <v>62500</v>
      </c>
      <c r="N127" s="37">
        <f t="shared" si="48"/>
        <v>62500</v>
      </c>
      <c r="O127" s="38"/>
      <c r="P127" s="17"/>
    </row>
    <row r="128" spans="1:16" ht="30" customHeight="1" x14ac:dyDescent="0.25">
      <c r="A128" s="9"/>
      <c r="B128" s="10"/>
      <c r="C128" s="11"/>
      <c r="D128" s="11"/>
      <c r="E128" s="11"/>
      <c r="F128" s="11"/>
      <c r="G128" s="12"/>
      <c r="H128" s="13" t="s">
        <v>301</v>
      </c>
      <c r="I128" s="37">
        <v>850000</v>
      </c>
      <c r="J128" s="37">
        <v>0</v>
      </c>
      <c r="K128" s="37">
        <v>0</v>
      </c>
      <c r="L128" s="37">
        <f t="shared" si="47"/>
        <v>850000</v>
      </c>
      <c r="M128" s="37">
        <f t="shared" si="30"/>
        <v>1062500</v>
      </c>
      <c r="N128" s="37">
        <f t="shared" si="48"/>
        <v>1062500</v>
      </c>
      <c r="O128" s="38"/>
      <c r="P128" s="17"/>
    </row>
    <row r="129" spans="1:16" ht="30" customHeight="1" x14ac:dyDescent="0.25">
      <c r="A129" s="52" t="s">
        <v>356</v>
      </c>
      <c r="B129" s="82" t="s">
        <v>358</v>
      </c>
      <c r="C129" s="54" t="s">
        <v>11</v>
      </c>
      <c r="D129" s="54" t="s">
        <v>12</v>
      </c>
      <c r="E129" s="83"/>
      <c r="F129" s="54" t="s">
        <v>13</v>
      </c>
      <c r="G129" s="55">
        <v>3222111</v>
      </c>
      <c r="H129" s="53" t="s">
        <v>357</v>
      </c>
      <c r="I129" s="84">
        <f>SUM(I130:I131)</f>
        <v>0</v>
      </c>
      <c r="J129" s="84">
        <f t="shared" ref="J129:N129" si="49">SUM(J130:J131)</f>
        <v>0</v>
      </c>
      <c r="K129" s="84">
        <f t="shared" si="49"/>
        <v>300000</v>
      </c>
      <c r="L129" s="84">
        <f t="shared" si="49"/>
        <v>300000</v>
      </c>
      <c r="M129" s="84">
        <f t="shared" si="49"/>
        <v>375000</v>
      </c>
      <c r="N129" s="84">
        <f t="shared" si="49"/>
        <v>375000</v>
      </c>
      <c r="O129" s="58" t="s">
        <v>391</v>
      </c>
      <c r="P129" s="59" t="s">
        <v>10</v>
      </c>
    </row>
    <row r="130" spans="1:16" ht="30" customHeight="1" x14ac:dyDescent="0.25">
      <c r="A130" s="85"/>
      <c r="B130" s="86"/>
      <c r="C130" s="11"/>
      <c r="D130" s="11"/>
      <c r="E130" s="87"/>
      <c r="F130" s="11"/>
      <c r="G130" s="12"/>
      <c r="H130" s="10" t="s">
        <v>360</v>
      </c>
      <c r="I130" s="88">
        <v>0</v>
      </c>
      <c r="J130" s="37">
        <v>0</v>
      </c>
      <c r="K130" s="37">
        <v>150000</v>
      </c>
      <c r="L130" s="37">
        <f>SUM(I130:K130)</f>
        <v>150000</v>
      </c>
      <c r="M130" s="37">
        <f t="shared" si="30"/>
        <v>187500</v>
      </c>
      <c r="N130" s="37">
        <f t="shared" si="48"/>
        <v>187500</v>
      </c>
      <c r="O130" s="38"/>
      <c r="P130" s="17"/>
    </row>
    <row r="131" spans="1:16" ht="30" customHeight="1" x14ac:dyDescent="0.25">
      <c r="A131" s="85"/>
      <c r="B131" s="86"/>
      <c r="C131" s="11"/>
      <c r="D131" s="11"/>
      <c r="E131" s="87"/>
      <c r="F131" s="11"/>
      <c r="G131" s="12"/>
      <c r="H131" s="10" t="s">
        <v>361</v>
      </c>
      <c r="I131" s="88">
        <v>0</v>
      </c>
      <c r="J131" s="37">
        <v>0</v>
      </c>
      <c r="K131" s="37">
        <v>150000</v>
      </c>
      <c r="L131" s="37">
        <f>SUM(I131:K131)</f>
        <v>150000</v>
      </c>
      <c r="M131" s="37">
        <f t="shared" si="30"/>
        <v>187500</v>
      </c>
      <c r="N131" s="37">
        <f t="shared" si="48"/>
        <v>187500</v>
      </c>
      <c r="O131" s="38"/>
      <c r="P131" s="17"/>
    </row>
    <row r="132" spans="1:16" ht="24.95" customHeight="1" x14ac:dyDescent="0.25">
      <c r="A132" s="42"/>
      <c r="B132" s="43"/>
      <c r="C132" s="44"/>
      <c r="D132" s="44"/>
      <c r="E132" s="44"/>
      <c r="F132" s="44"/>
      <c r="G132" s="46">
        <v>3222112</v>
      </c>
      <c r="H132" s="47" t="s">
        <v>88</v>
      </c>
      <c r="I132" s="48">
        <v>85000</v>
      </c>
      <c r="J132" s="48">
        <v>0</v>
      </c>
      <c r="K132" s="48">
        <v>0</v>
      </c>
      <c r="L132" s="48">
        <f>SUM(I132:K132)</f>
        <v>85000</v>
      </c>
      <c r="M132" s="48">
        <f t="shared" si="30"/>
        <v>106250</v>
      </c>
      <c r="N132" s="48">
        <f>L132*1.22</f>
        <v>103700</v>
      </c>
      <c r="O132" s="49" t="s">
        <v>391</v>
      </c>
      <c r="P132" s="50"/>
    </row>
    <row r="133" spans="1:16" ht="33" customHeight="1" x14ac:dyDescent="0.25">
      <c r="A133" s="42" t="s">
        <v>363</v>
      </c>
      <c r="B133" s="43" t="s">
        <v>219</v>
      </c>
      <c r="C133" s="44" t="s">
        <v>9</v>
      </c>
      <c r="D133" s="44"/>
      <c r="E133" s="44"/>
      <c r="F133" s="44"/>
      <c r="G133" s="46">
        <v>3222120</v>
      </c>
      <c r="H133" s="47" t="s">
        <v>89</v>
      </c>
      <c r="I133" s="48">
        <v>145000</v>
      </c>
      <c r="J133" s="48">
        <v>0</v>
      </c>
      <c r="K133" s="48">
        <v>0</v>
      </c>
      <c r="L133" s="48">
        <f>SUM(I133:K133)</f>
        <v>145000</v>
      </c>
      <c r="M133" s="48">
        <f t="shared" si="30"/>
        <v>181250</v>
      </c>
      <c r="N133" s="48">
        <f>L133</f>
        <v>145000</v>
      </c>
      <c r="O133" s="49" t="s">
        <v>391</v>
      </c>
      <c r="P133" s="50" t="s">
        <v>10</v>
      </c>
    </row>
    <row r="134" spans="1:16" ht="33" customHeight="1" x14ac:dyDescent="0.25">
      <c r="A134" s="42"/>
      <c r="B134" s="43"/>
      <c r="C134" s="44"/>
      <c r="D134" s="44"/>
      <c r="E134" s="44"/>
      <c r="F134" s="44"/>
      <c r="G134" s="46">
        <v>3222133</v>
      </c>
      <c r="H134" s="47" t="s">
        <v>418</v>
      </c>
      <c r="I134" s="48">
        <f>I135+I146+I152+I153+I154+I155+I157+I158+I159+I160+I142+I156+I161</f>
        <v>25598000</v>
      </c>
      <c r="J134" s="48">
        <f t="shared" ref="J134:N134" si="50">J135+J146+J152+J153+J154+J155+J157+J158+J159+J160+J142+J156+J161</f>
        <v>2276000</v>
      </c>
      <c r="K134" s="48">
        <f t="shared" si="50"/>
        <v>4497000</v>
      </c>
      <c r="L134" s="48">
        <f t="shared" si="50"/>
        <v>32371000</v>
      </c>
      <c r="M134" s="48">
        <f t="shared" si="50"/>
        <v>40463750</v>
      </c>
      <c r="N134" s="48">
        <f t="shared" si="50"/>
        <v>37413750</v>
      </c>
      <c r="O134" s="49"/>
      <c r="P134" s="50"/>
    </row>
    <row r="135" spans="1:16" ht="30" customHeight="1" x14ac:dyDescent="0.25">
      <c r="A135" s="52"/>
      <c r="B135" s="53" t="s">
        <v>220</v>
      </c>
      <c r="C135" s="54" t="s">
        <v>11</v>
      </c>
      <c r="D135" s="54" t="s">
        <v>197</v>
      </c>
      <c r="E135" s="83"/>
      <c r="F135" s="54" t="s">
        <v>17</v>
      </c>
      <c r="G135" s="55">
        <v>3222133</v>
      </c>
      <c r="H135" s="56" t="s">
        <v>90</v>
      </c>
      <c r="I135" s="57">
        <f>SUM(I136:I141)</f>
        <v>3598000</v>
      </c>
      <c r="J135" s="57">
        <f t="shared" ref="J135:N135" si="51">SUM(J136:J141)</f>
        <v>0</v>
      </c>
      <c r="K135" s="57">
        <f t="shared" si="51"/>
        <v>-396000</v>
      </c>
      <c r="L135" s="57">
        <f t="shared" si="51"/>
        <v>3202000</v>
      </c>
      <c r="M135" s="57">
        <f t="shared" si="51"/>
        <v>4002500</v>
      </c>
      <c r="N135" s="57">
        <f t="shared" si="51"/>
        <v>2001250</v>
      </c>
      <c r="O135" s="58" t="s">
        <v>391</v>
      </c>
      <c r="P135" s="59" t="s">
        <v>10</v>
      </c>
    </row>
    <row r="136" spans="1:16" ht="30" customHeight="1" x14ac:dyDescent="0.25">
      <c r="A136" s="9"/>
      <c r="B136" s="10"/>
      <c r="C136" s="11"/>
      <c r="D136" s="11"/>
      <c r="E136" s="11"/>
      <c r="F136" s="11"/>
      <c r="G136" s="12"/>
      <c r="H136" s="13" t="s">
        <v>91</v>
      </c>
      <c r="I136" s="15">
        <v>1830000</v>
      </c>
      <c r="J136" s="15">
        <v>0</v>
      </c>
      <c r="K136" s="15">
        <v>0</v>
      </c>
      <c r="L136" s="15">
        <f t="shared" ref="L136:L141" si="52">SUM(I136:K136)</f>
        <v>1830000</v>
      </c>
      <c r="M136" s="37">
        <f t="shared" si="30"/>
        <v>2287500</v>
      </c>
      <c r="N136" s="14">
        <f>M136/2</f>
        <v>1143750</v>
      </c>
      <c r="O136" s="16"/>
      <c r="P136" s="17"/>
    </row>
    <row r="137" spans="1:16" ht="30" customHeight="1" x14ac:dyDescent="0.25">
      <c r="A137" s="9"/>
      <c r="B137" s="10"/>
      <c r="C137" s="11"/>
      <c r="D137" s="11"/>
      <c r="E137" s="11"/>
      <c r="F137" s="11"/>
      <c r="G137" s="12" t="s">
        <v>0</v>
      </c>
      <c r="H137" s="13" t="s">
        <v>92</v>
      </c>
      <c r="I137" s="15">
        <v>1090000</v>
      </c>
      <c r="J137" s="15">
        <v>0</v>
      </c>
      <c r="K137" s="15">
        <v>0</v>
      </c>
      <c r="L137" s="15">
        <f t="shared" si="52"/>
        <v>1090000</v>
      </c>
      <c r="M137" s="37">
        <f t="shared" ref="M137:M205" si="53">L137*1.25</f>
        <v>1362500</v>
      </c>
      <c r="N137" s="14">
        <f t="shared" ref="N137:N140" si="54">M137/2</f>
        <v>681250</v>
      </c>
      <c r="O137" s="16"/>
      <c r="P137" s="17"/>
    </row>
    <row r="138" spans="1:16" ht="30" customHeight="1" x14ac:dyDescent="0.25">
      <c r="A138" s="9"/>
      <c r="B138" s="10"/>
      <c r="C138" s="11"/>
      <c r="D138" s="11"/>
      <c r="E138" s="11"/>
      <c r="F138" s="11"/>
      <c r="G138" s="12"/>
      <c r="H138" s="13" t="s">
        <v>93</v>
      </c>
      <c r="I138" s="15">
        <v>266000</v>
      </c>
      <c r="J138" s="15">
        <v>0</v>
      </c>
      <c r="K138" s="15">
        <v>0</v>
      </c>
      <c r="L138" s="15">
        <f t="shared" si="52"/>
        <v>266000</v>
      </c>
      <c r="M138" s="37">
        <f t="shared" si="53"/>
        <v>332500</v>
      </c>
      <c r="N138" s="14">
        <f t="shared" si="54"/>
        <v>166250</v>
      </c>
      <c r="O138" s="16"/>
      <c r="P138" s="17"/>
    </row>
    <row r="139" spans="1:16" ht="30" customHeight="1" x14ac:dyDescent="0.25">
      <c r="A139" s="9"/>
      <c r="B139" s="10"/>
      <c r="C139" s="11"/>
      <c r="D139" s="11"/>
      <c r="E139" s="11"/>
      <c r="F139" s="11"/>
      <c r="G139" s="12"/>
      <c r="H139" s="13" t="s">
        <v>87</v>
      </c>
      <c r="I139" s="15">
        <v>360000</v>
      </c>
      <c r="J139" s="15">
        <v>0</v>
      </c>
      <c r="K139" s="15">
        <v>-360000</v>
      </c>
      <c r="L139" s="15">
        <f t="shared" si="52"/>
        <v>0</v>
      </c>
      <c r="M139" s="37">
        <f t="shared" si="53"/>
        <v>0</v>
      </c>
      <c r="N139" s="14">
        <f t="shared" si="54"/>
        <v>0</v>
      </c>
      <c r="O139" s="16"/>
      <c r="P139" s="17"/>
    </row>
    <row r="140" spans="1:16" ht="30" customHeight="1" x14ac:dyDescent="0.25">
      <c r="A140" s="9"/>
      <c r="B140" s="10"/>
      <c r="C140" s="11"/>
      <c r="D140" s="11"/>
      <c r="E140" s="11"/>
      <c r="F140" s="11"/>
      <c r="G140" s="12"/>
      <c r="H140" s="13" t="s">
        <v>94</v>
      </c>
      <c r="I140" s="15">
        <v>36000</v>
      </c>
      <c r="J140" s="15">
        <v>0</v>
      </c>
      <c r="K140" s="15">
        <v>-36000</v>
      </c>
      <c r="L140" s="15">
        <f t="shared" si="52"/>
        <v>0</v>
      </c>
      <c r="M140" s="37">
        <f t="shared" si="53"/>
        <v>0</v>
      </c>
      <c r="N140" s="14">
        <f t="shared" si="54"/>
        <v>0</v>
      </c>
      <c r="O140" s="16"/>
      <c r="P140" s="17"/>
    </row>
    <row r="141" spans="1:16" ht="30" customHeight="1" x14ac:dyDescent="0.25">
      <c r="A141" s="9"/>
      <c r="B141" s="10"/>
      <c r="C141" s="11"/>
      <c r="D141" s="11"/>
      <c r="E141" s="11"/>
      <c r="F141" s="11"/>
      <c r="G141" s="12"/>
      <c r="H141" s="13" t="s">
        <v>95</v>
      </c>
      <c r="I141" s="15">
        <v>16000</v>
      </c>
      <c r="J141" s="15">
        <v>0</v>
      </c>
      <c r="K141" s="15">
        <v>0</v>
      </c>
      <c r="L141" s="15">
        <f t="shared" si="52"/>
        <v>16000</v>
      </c>
      <c r="M141" s="37">
        <f t="shared" si="53"/>
        <v>20000</v>
      </c>
      <c r="N141" s="14">
        <f>M141/2</f>
        <v>10000</v>
      </c>
      <c r="O141" s="16"/>
      <c r="P141" s="17"/>
    </row>
    <row r="142" spans="1:16" ht="30" customHeight="1" x14ac:dyDescent="0.25">
      <c r="A142" s="52" t="s">
        <v>438</v>
      </c>
      <c r="B142" s="53" t="s">
        <v>220</v>
      </c>
      <c r="C142" s="54" t="s">
        <v>11</v>
      </c>
      <c r="D142" s="54" t="s">
        <v>197</v>
      </c>
      <c r="E142" s="60" t="s">
        <v>431</v>
      </c>
      <c r="F142" s="54" t="s">
        <v>17</v>
      </c>
      <c r="G142" s="55">
        <v>3222133</v>
      </c>
      <c r="H142" s="56" t="s">
        <v>439</v>
      </c>
      <c r="I142" s="57">
        <f>SUM(I143:I145)</f>
        <v>0</v>
      </c>
      <c r="J142" s="57">
        <f t="shared" ref="J142:N142" si="55">SUM(J143:J145)</f>
        <v>0</v>
      </c>
      <c r="K142" s="57">
        <f t="shared" si="55"/>
        <v>428000</v>
      </c>
      <c r="L142" s="57">
        <f t="shared" si="55"/>
        <v>428000</v>
      </c>
      <c r="M142" s="57">
        <f t="shared" si="55"/>
        <v>535000</v>
      </c>
      <c r="N142" s="57">
        <f t="shared" si="55"/>
        <v>267500</v>
      </c>
      <c r="O142" s="58" t="s">
        <v>391</v>
      </c>
      <c r="P142" s="59" t="s">
        <v>10</v>
      </c>
    </row>
    <row r="143" spans="1:16" ht="30" customHeight="1" x14ac:dyDescent="0.25">
      <c r="A143" s="9"/>
      <c r="B143" s="10"/>
      <c r="C143" s="11"/>
      <c r="D143" s="11"/>
      <c r="E143" s="11"/>
      <c r="F143" s="11"/>
      <c r="G143" s="12"/>
      <c r="H143" s="13" t="s">
        <v>87</v>
      </c>
      <c r="I143" s="15">
        <v>0</v>
      </c>
      <c r="J143" s="15">
        <v>0</v>
      </c>
      <c r="K143" s="15">
        <v>360000</v>
      </c>
      <c r="L143" s="15">
        <f>SUM(I143:K143)</f>
        <v>360000</v>
      </c>
      <c r="M143" s="15">
        <f>L143*1.25</f>
        <v>450000</v>
      </c>
      <c r="N143" s="15">
        <f>M143/2</f>
        <v>225000</v>
      </c>
      <c r="O143" s="16"/>
      <c r="P143" s="17"/>
    </row>
    <row r="144" spans="1:16" ht="30" customHeight="1" x14ac:dyDescent="0.25">
      <c r="A144" s="9"/>
      <c r="B144" s="10"/>
      <c r="C144" s="11"/>
      <c r="D144" s="11"/>
      <c r="E144" s="11"/>
      <c r="F144" s="11"/>
      <c r="G144" s="12"/>
      <c r="H144" s="13" t="s">
        <v>94</v>
      </c>
      <c r="I144" s="15">
        <v>0</v>
      </c>
      <c r="J144" s="15">
        <v>0</v>
      </c>
      <c r="K144" s="15">
        <v>36000</v>
      </c>
      <c r="L144" s="15">
        <f>SUM(I144:K144)</f>
        <v>36000</v>
      </c>
      <c r="M144" s="15">
        <f t="shared" ref="M144:M145" si="56">L144*1.25</f>
        <v>45000</v>
      </c>
      <c r="N144" s="15">
        <f t="shared" ref="N144:N145" si="57">M144/2</f>
        <v>22500</v>
      </c>
      <c r="O144" s="16"/>
      <c r="P144" s="17"/>
    </row>
    <row r="145" spans="1:16" ht="30" customHeight="1" x14ac:dyDescent="0.25">
      <c r="A145" s="9"/>
      <c r="B145" s="10"/>
      <c r="C145" s="11"/>
      <c r="D145" s="11"/>
      <c r="E145" s="11"/>
      <c r="F145" s="11"/>
      <c r="G145" s="12"/>
      <c r="H145" s="13" t="s">
        <v>267</v>
      </c>
      <c r="I145" s="15">
        <v>0</v>
      </c>
      <c r="J145" s="15">
        <v>0</v>
      </c>
      <c r="K145" s="15">
        <v>32000</v>
      </c>
      <c r="L145" s="15">
        <f>SUM(I145:K145)</f>
        <v>32000</v>
      </c>
      <c r="M145" s="15">
        <f t="shared" si="56"/>
        <v>40000</v>
      </c>
      <c r="N145" s="15">
        <f t="shared" si="57"/>
        <v>20000</v>
      </c>
      <c r="O145" s="16"/>
      <c r="P145" s="17"/>
    </row>
    <row r="146" spans="1:16" ht="36" x14ac:dyDescent="0.25">
      <c r="A146" s="52" t="s">
        <v>354</v>
      </c>
      <c r="B146" s="53" t="s">
        <v>220</v>
      </c>
      <c r="C146" s="54" t="s">
        <v>11</v>
      </c>
      <c r="D146" s="54" t="s">
        <v>12</v>
      </c>
      <c r="E146" s="60" t="s">
        <v>407</v>
      </c>
      <c r="F146" s="54" t="s">
        <v>13</v>
      </c>
      <c r="G146" s="55">
        <v>3222133</v>
      </c>
      <c r="H146" s="56" t="s">
        <v>96</v>
      </c>
      <c r="I146" s="57">
        <f>SUM(I147:I151)</f>
        <v>3350000</v>
      </c>
      <c r="J146" s="57">
        <f t="shared" ref="J146:N146" si="58">SUM(J147:J151)</f>
        <v>0</v>
      </c>
      <c r="K146" s="57">
        <f t="shared" si="58"/>
        <v>4700000</v>
      </c>
      <c r="L146" s="57">
        <f t="shared" si="58"/>
        <v>8050000</v>
      </c>
      <c r="M146" s="57">
        <f t="shared" si="58"/>
        <v>10062500</v>
      </c>
      <c r="N146" s="57">
        <f t="shared" si="58"/>
        <v>10062500</v>
      </c>
      <c r="O146" s="58" t="s">
        <v>391</v>
      </c>
      <c r="P146" s="59" t="s">
        <v>10</v>
      </c>
    </row>
    <row r="147" spans="1:16" ht="45" customHeight="1" x14ac:dyDescent="0.25">
      <c r="A147" s="9"/>
      <c r="B147" s="10"/>
      <c r="C147" s="11"/>
      <c r="D147" s="11"/>
      <c r="E147" s="11"/>
      <c r="F147" s="11"/>
      <c r="G147" s="12"/>
      <c r="H147" s="13" t="s">
        <v>292</v>
      </c>
      <c r="I147" s="14">
        <v>760000</v>
      </c>
      <c r="J147" s="14">
        <v>0</v>
      </c>
      <c r="K147" s="14">
        <v>-160000</v>
      </c>
      <c r="L147" s="15">
        <f t="shared" ref="L147:L160" si="59">SUM(I147:K147)</f>
        <v>600000</v>
      </c>
      <c r="M147" s="14">
        <f t="shared" si="53"/>
        <v>750000</v>
      </c>
      <c r="N147" s="14">
        <f>M147</f>
        <v>750000</v>
      </c>
      <c r="O147" s="16"/>
      <c r="P147" s="17"/>
    </row>
    <row r="148" spans="1:16" ht="45" customHeight="1" x14ac:dyDescent="0.25">
      <c r="A148" s="9"/>
      <c r="B148" s="10"/>
      <c r="C148" s="11"/>
      <c r="D148" s="11"/>
      <c r="E148" s="11"/>
      <c r="F148" s="11"/>
      <c r="G148" s="12"/>
      <c r="H148" s="13" t="s">
        <v>430</v>
      </c>
      <c r="I148" s="14">
        <v>1340000</v>
      </c>
      <c r="J148" s="14">
        <v>0</v>
      </c>
      <c r="K148" s="14">
        <v>3660000</v>
      </c>
      <c r="L148" s="15">
        <f t="shared" si="59"/>
        <v>5000000</v>
      </c>
      <c r="M148" s="14">
        <f t="shared" si="53"/>
        <v>6250000</v>
      </c>
      <c r="N148" s="14">
        <f t="shared" ref="N148:N151" si="60">M148</f>
        <v>6250000</v>
      </c>
      <c r="O148" s="16"/>
      <c r="P148" s="17"/>
    </row>
    <row r="149" spans="1:16" ht="30" customHeight="1" x14ac:dyDescent="0.25">
      <c r="A149" s="89"/>
      <c r="B149" s="18"/>
      <c r="C149" s="90"/>
      <c r="D149" s="90"/>
      <c r="E149" s="90"/>
      <c r="F149" s="90"/>
      <c r="G149" s="91"/>
      <c r="H149" s="75" t="s">
        <v>97</v>
      </c>
      <c r="I149" s="14">
        <v>598000</v>
      </c>
      <c r="J149" s="14">
        <v>0</v>
      </c>
      <c r="K149" s="14">
        <v>1002000</v>
      </c>
      <c r="L149" s="15">
        <f t="shared" si="59"/>
        <v>1600000</v>
      </c>
      <c r="M149" s="14">
        <f t="shared" si="53"/>
        <v>2000000</v>
      </c>
      <c r="N149" s="14">
        <f t="shared" si="60"/>
        <v>2000000</v>
      </c>
      <c r="O149" s="16"/>
      <c r="P149" s="92"/>
    </row>
    <row r="150" spans="1:16" ht="30" customHeight="1" x14ac:dyDescent="0.25">
      <c r="A150" s="89"/>
      <c r="B150" s="18"/>
      <c r="C150" s="90"/>
      <c r="D150" s="90"/>
      <c r="E150" s="90"/>
      <c r="F150" s="90"/>
      <c r="G150" s="91"/>
      <c r="H150" s="75" t="s">
        <v>208</v>
      </c>
      <c r="I150" s="14">
        <v>652000</v>
      </c>
      <c r="J150" s="14">
        <v>0</v>
      </c>
      <c r="K150" s="14">
        <v>-2000</v>
      </c>
      <c r="L150" s="15">
        <f t="shared" si="59"/>
        <v>650000</v>
      </c>
      <c r="M150" s="14">
        <f t="shared" si="53"/>
        <v>812500</v>
      </c>
      <c r="N150" s="14">
        <f t="shared" si="60"/>
        <v>812500</v>
      </c>
      <c r="O150" s="16"/>
      <c r="P150" s="92"/>
    </row>
    <row r="151" spans="1:16" ht="30" customHeight="1" x14ac:dyDescent="0.25">
      <c r="A151" s="89"/>
      <c r="B151" s="18"/>
      <c r="C151" s="90"/>
      <c r="D151" s="90"/>
      <c r="E151" s="90"/>
      <c r="F151" s="90"/>
      <c r="G151" s="93"/>
      <c r="H151" s="18" t="s">
        <v>311</v>
      </c>
      <c r="I151" s="14">
        <v>0</v>
      </c>
      <c r="J151" s="14">
        <v>0</v>
      </c>
      <c r="K151" s="14">
        <v>200000</v>
      </c>
      <c r="L151" s="15">
        <f t="shared" si="59"/>
        <v>200000</v>
      </c>
      <c r="M151" s="14">
        <f t="shared" si="53"/>
        <v>250000</v>
      </c>
      <c r="N151" s="14">
        <f t="shared" si="60"/>
        <v>250000</v>
      </c>
      <c r="O151" s="16"/>
      <c r="P151" s="92"/>
    </row>
    <row r="152" spans="1:16" ht="30" customHeight="1" x14ac:dyDescent="0.25">
      <c r="A152" s="52"/>
      <c r="B152" s="53" t="s">
        <v>214</v>
      </c>
      <c r="C152" s="54" t="s">
        <v>11</v>
      </c>
      <c r="D152" s="54" t="s">
        <v>12</v>
      </c>
      <c r="E152" s="54"/>
      <c r="F152" s="54" t="s">
        <v>13</v>
      </c>
      <c r="G152" s="55">
        <v>3222133</v>
      </c>
      <c r="H152" s="56" t="s">
        <v>419</v>
      </c>
      <c r="I152" s="57">
        <v>4125000</v>
      </c>
      <c r="J152" s="57">
        <v>0</v>
      </c>
      <c r="K152" s="57">
        <v>-4125000</v>
      </c>
      <c r="L152" s="57">
        <f t="shared" si="59"/>
        <v>0</v>
      </c>
      <c r="M152" s="57">
        <f t="shared" si="53"/>
        <v>0</v>
      </c>
      <c r="N152" s="57">
        <v>0</v>
      </c>
      <c r="O152" s="58"/>
      <c r="P152" s="59" t="s">
        <v>10</v>
      </c>
    </row>
    <row r="153" spans="1:16" s="144" customFormat="1" ht="36" customHeight="1" x14ac:dyDescent="0.25">
      <c r="A153" s="52" t="s">
        <v>324</v>
      </c>
      <c r="B153" s="53" t="s">
        <v>214</v>
      </c>
      <c r="C153" s="54" t="s">
        <v>102</v>
      </c>
      <c r="D153" s="54" t="s">
        <v>12</v>
      </c>
      <c r="E153" s="60" t="s">
        <v>300</v>
      </c>
      <c r="F153" s="54" t="s">
        <v>13</v>
      </c>
      <c r="G153" s="55">
        <v>3222133</v>
      </c>
      <c r="H153" s="56" t="s">
        <v>293</v>
      </c>
      <c r="I153" s="57">
        <v>2025000</v>
      </c>
      <c r="J153" s="57">
        <v>0</v>
      </c>
      <c r="K153" s="57">
        <v>-925000</v>
      </c>
      <c r="L153" s="57">
        <f t="shared" si="59"/>
        <v>1100000</v>
      </c>
      <c r="M153" s="57">
        <f t="shared" si="53"/>
        <v>1375000</v>
      </c>
      <c r="N153" s="57">
        <f>L153*1.25</f>
        <v>1375000</v>
      </c>
      <c r="O153" s="58" t="s">
        <v>391</v>
      </c>
      <c r="P153" s="59" t="s">
        <v>10</v>
      </c>
    </row>
    <row r="154" spans="1:16" ht="33.75" customHeight="1" x14ac:dyDescent="0.25">
      <c r="A154" s="52" t="s">
        <v>379</v>
      </c>
      <c r="B154" s="53" t="s">
        <v>214</v>
      </c>
      <c r="C154" s="54" t="s">
        <v>11</v>
      </c>
      <c r="D154" s="54" t="s">
        <v>12</v>
      </c>
      <c r="E154" s="60" t="s">
        <v>407</v>
      </c>
      <c r="F154" s="54" t="s">
        <v>13</v>
      </c>
      <c r="G154" s="55">
        <v>3222133</v>
      </c>
      <c r="H154" s="56" t="s">
        <v>380</v>
      </c>
      <c r="I154" s="57">
        <v>0</v>
      </c>
      <c r="J154" s="57">
        <v>0</v>
      </c>
      <c r="K154" s="57">
        <v>5000000</v>
      </c>
      <c r="L154" s="57">
        <f t="shared" si="59"/>
        <v>5000000</v>
      </c>
      <c r="M154" s="57">
        <f t="shared" si="53"/>
        <v>6250000</v>
      </c>
      <c r="N154" s="57">
        <f>L154*1.25</f>
        <v>6250000</v>
      </c>
      <c r="O154" s="58" t="s">
        <v>391</v>
      </c>
      <c r="P154" s="94" t="s">
        <v>10</v>
      </c>
    </row>
    <row r="155" spans="1:16" ht="99" customHeight="1" x14ac:dyDescent="0.25">
      <c r="A155" s="52" t="s">
        <v>326</v>
      </c>
      <c r="B155" s="53" t="s">
        <v>214</v>
      </c>
      <c r="C155" s="54" t="s">
        <v>102</v>
      </c>
      <c r="D155" s="54" t="s">
        <v>12</v>
      </c>
      <c r="E155" s="60" t="s">
        <v>409</v>
      </c>
      <c r="F155" s="54" t="s">
        <v>13</v>
      </c>
      <c r="G155" s="55">
        <v>3222133</v>
      </c>
      <c r="H155" s="56" t="s">
        <v>325</v>
      </c>
      <c r="I155" s="57">
        <v>0</v>
      </c>
      <c r="J155" s="57">
        <v>1250000</v>
      </c>
      <c r="K155" s="57">
        <v>-1250000</v>
      </c>
      <c r="L155" s="57">
        <f t="shared" si="59"/>
        <v>0</v>
      </c>
      <c r="M155" s="57">
        <f t="shared" si="53"/>
        <v>0</v>
      </c>
      <c r="N155" s="57">
        <f t="shared" ref="N155:N160" si="61">L155*1.25</f>
        <v>0</v>
      </c>
      <c r="O155" s="58" t="s">
        <v>391</v>
      </c>
      <c r="P155" s="94" t="s">
        <v>10</v>
      </c>
    </row>
    <row r="156" spans="1:16" ht="48.75" customHeight="1" x14ac:dyDescent="0.25">
      <c r="A156" s="52" t="s">
        <v>326</v>
      </c>
      <c r="B156" s="53" t="s">
        <v>214</v>
      </c>
      <c r="C156" s="54" t="s">
        <v>11</v>
      </c>
      <c r="D156" s="54" t="s">
        <v>12</v>
      </c>
      <c r="E156" s="60" t="s">
        <v>431</v>
      </c>
      <c r="F156" s="54" t="s">
        <v>17</v>
      </c>
      <c r="G156" s="55">
        <v>3222133</v>
      </c>
      <c r="H156" s="56" t="s">
        <v>432</v>
      </c>
      <c r="I156" s="57">
        <v>0</v>
      </c>
      <c r="J156" s="57">
        <v>0</v>
      </c>
      <c r="K156" s="57">
        <v>1250000</v>
      </c>
      <c r="L156" s="57">
        <f t="shared" si="59"/>
        <v>1250000</v>
      </c>
      <c r="M156" s="57">
        <f t="shared" ref="M156" si="62">L156*1.25</f>
        <v>1562500</v>
      </c>
      <c r="N156" s="57">
        <f>L156*1.25/2</f>
        <v>781250</v>
      </c>
      <c r="O156" s="58" t="s">
        <v>391</v>
      </c>
      <c r="P156" s="94" t="s">
        <v>10</v>
      </c>
    </row>
    <row r="157" spans="1:16" ht="87" customHeight="1" x14ac:dyDescent="0.25">
      <c r="A157" s="52" t="s">
        <v>328</v>
      </c>
      <c r="B157" s="53" t="s">
        <v>214</v>
      </c>
      <c r="C157" s="54" t="s">
        <v>102</v>
      </c>
      <c r="D157" s="54" t="s">
        <v>12</v>
      </c>
      <c r="E157" s="60" t="s">
        <v>409</v>
      </c>
      <c r="F157" s="54" t="s">
        <v>13</v>
      </c>
      <c r="G157" s="55">
        <v>3222133</v>
      </c>
      <c r="H157" s="56" t="s">
        <v>327</v>
      </c>
      <c r="I157" s="57">
        <v>0</v>
      </c>
      <c r="J157" s="57">
        <v>532000</v>
      </c>
      <c r="K157" s="57">
        <v>0</v>
      </c>
      <c r="L157" s="57">
        <f t="shared" si="59"/>
        <v>532000</v>
      </c>
      <c r="M157" s="57">
        <f t="shared" si="53"/>
        <v>665000</v>
      </c>
      <c r="N157" s="57">
        <f t="shared" si="61"/>
        <v>665000</v>
      </c>
      <c r="O157" s="58" t="s">
        <v>391</v>
      </c>
      <c r="P157" s="94" t="s">
        <v>10</v>
      </c>
    </row>
    <row r="158" spans="1:16" ht="45" customHeight="1" x14ac:dyDescent="0.25">
      <c r="A158" s="52" t="s">
        <v>337</v>
      </c>
      <c r="B158" s="53" t="s">
        <v>214</v>
      </c>
      <c r="C158" s="54" t="s">
        <v>102</v>
      </c>
      <c r="D158" s="54" t="s">
        <v>12</v>
      </c>
      <c r="E158" s="54"/>
      <c r="F158" s="54" t="s">
        <v>13</v>
      </c>
      <c r="G158" s="55">
        <v>3222133</v>
      </c>
      <c r="H158" s="56" t="s">
        <v>339</v>
      </c>
      <c r="I158" s="57">
        <v>12500000</v>
      </c>
      <c r="J158" s="57">
        <v>0</v>
      </c>
      <c r="K158" s="57">
        <v>0</v>
      </c>
      <c r="L158" s="57">
        <f t="shared" si="59"/>
        <v>12500000</v>
      </c>
      <c r="M158" s="57">
        <f t="shared" si="53"/>
        <v>15625000</v>
      </c>
      <c r="N158" s="57">
        <f t="shared" si="61"/>
        <v>15625000</v>
      </c>
      <c r="O158" s="58" t="s">
        <v>391</v>
      </c>
      <c r="P158" s="59" t="s">
        <v>10</v>
      </c>
    </row>
    <row r="159" spans="1:16" ht="30" customHeight="1" x14ac:dyDescent="0.25">
      <c r="A159" s="52" t="s">
        <v>310</v>
      </c>
      <c r="B159" s="53" t="s">
        <v>220</v>
      </c>
      <c r="C159" s="54" t="s">
        <v>9</v>
      </c>
      <c r="D159" s="54"/>
      <c r="E159" s="54"/>
      <c r="F159" s="54"/>
      <c r="G159" s="55">
        <v>3222133</v>
      </c>
      <c r="H159" s="56" t="s">
        <v>309</v>
      </c>
      <c r="I159" s="57">
        <v>0</v>
      </c>
      <c r="J159" s="57">
        <v>199000</v>
      </c>
      <c r="K159" s="57">
        <v>0</v>
      </c>
      <c r="L159" s="57">
        <f t="shared" si="59"/>
        <v>199000</v>
      </c>
      <c r="M159" s="57">
        <f t="shared" si="53"/>
        <v>248750</v>
      </c>
      <c r="N159" s="57">
        <f t="shared" si="61"/>
        <v>248750</v>
      </c>
      <c r="O159" s="95" t="s">
        <v>391</v>
      </c>
      <c r="P159" s="94" t="s">
        <v>10</v>
      </c>
    </row>
    <row r="160" spans="1:16" ht="30" customHeight="1" x14ac:dyDescent="0.25">
      <c r="A160" s="52" t="s">
        <v>312</v>
      </c>
      <c r="B160" s="53" t="s">
        <v>220</v>
      </c>
      <c r="C160" s="54" t="s">
        <v>9</v>
      </c>
      <c r="D160" s="54"/>
      <c r="E160" s="54"/>
      <c r="F160" s="54"/>
      <c r="G160" s="55">
        <v>3222133</v>
      </c>
      <c r="H160" s="56" t="s">
        <v>311</v>
      </c>
      <c r="I160" s="57">
        <v>0</v>
      </c>
      <c r="J160" s="57">
        <v>110000</v>
      </c>
      <c r="K160" s="57">
        <v>0</v>
      </c>
      <c r="L160" s="57">
        <f t="shared" si="59"/>
        <v>110000</v>
      </c>
      <c r="M160" s="57">
        <f t="shared" si="53"/>
        <v>137500</v>
      </c>
      <c r="N160" s="57">
        <f t="shared" si="61"/>
        <v>137500</v>
      </c>
      <c r="O160" s="95" t="s">
        <v>391</v>
      </c>
      <c r="P160" s="94" t="s">
        <v>10</v>
      </c>
    </row>
    <row r="161" spans="1:16" s="146" customFormat="1" ht="36" x14ac:dyDescent="0.25">
      <c r="A161" s="52" t="s">
        <v>441</v>
      </c>
      <c r="B161" s="53" t="s">
        <v>220</v>
      </c>
      <c r="C161" s="54" t="s">
        <v>9</v>
      </c>
      <c r="D161" s="54"/>
      <c r="E161" s="54"/>
      <c r="F161" s="54"/>
      <c r="G161" s="55">
        <v>3222133</v>
      </c>
      <c r="H161" s="56" t="s">
        <v>339</v>
      </c>
      <c r="I161" s="57">
        <v>0</v>
      </c>
      <c r="J161" s="57">
        <v>185000</v>
      </c>
      <c r="K161" s="57">
        <v>-185000</v>
      </c>
      <c r="L161" s="57">
        <f t="shared" ref="L161" si="63">I161+J161+K161</f>
        <v>0</v>
      </c>
      <c r="M161" s="57">
        <f t="shared" si="53"/>
        <v>0</v>
      </c>
      <c r="N161" s="57">
        <v>0</v>
      </c>
      <c r="O161" s="95" t="s">
        <v>391</v>
      </c>
      <c r="P161" s="94" t="s">
        <v>10</v>
      </c>
    </row>
    <row r="162" spans="1:16" ht="45" customHeight="1" x14ac:dyDescent="0.25">
      <c r="A162" s="42" t="s">
        <v>352</v>
      </c>
      <c r="B162" s="43" t="s">
        <v>217</v>
      </c>
      <c r="C162" s="44" t="s">
        <v>11</v>
      </c>
      <c r="D162" s="44" t="s">
        <v>197</v>
      </c>
      <c r="E162" s="45" t="s">
        <v>409</v>
      </c>
      <c r="F162" s="44" t="s">
        <v>17</v>
      </c>
      <c r="G162" s="46">
        <v>3222135</v>
      </c>
      <c r="H162" s="47" t="s">
        <v>98</v>
      </c>
      <c r="I162" s="48">
        <f>SUM(I163:I164)</f>
        <v>360000</v>
      </c>
      <c r="J162" s="48">
        <f t="shared" ref="J162:N162" si="64">SUM(J163:J164)</f>
        <v>0</v>
      </c>
      <c r="K162" s="48">
        <f t="shared" si="64"/>
        <v>0</v>
      </c>
      <c r="L162" s="48">
        <f t="shared" si="64"/>
        <v>360000</v>
      </c>
      <c r="M162" s="48">
        <f t="shared" si="64"/>
        <v>450000</v>
      </c>
      <c r="N162" s="48">
        <f t="shared" si="64"/>
        <v>225000</v>
      </c>
      <c r="O162" s="49" t="s">
        <v>391</v>
      </c>
      <c r="P162" s="50" t="s">
        <v>10</v>
      </c>
    </row>
    <row r="163" spans="1:16" ht="24.95" customHeight="1" x14ac:dyDescent="0.25">
      <c r="A163" s="9"/>
      <c r="B163" s="10"/>
      <c r="C163" s="11"/>
      <c r="D163" s="11"/>
      <c r="E163" s="11"/>
      <c r="F163" s="11"/>
      <c r="G163" s="12"/>
      <c r="H163" s="13" t="s">
        <v>99</v>
      </c>
      <c r="I163" s="14">
        <v>260000</v>
      </c>
      <c r="J163" s="14">
        <v>0</v>
      </c>
      <c r="K163" s="14">
        <v>0</v>
      </c>
      <c r="L163" s="14">
        <f>SUM(I163:K163)</f>
        <v>260000</v>
      </c>
      <c r="M163" s="14">
        <f t="shared" si="53"/>
        <v>325000</v>
      </c>
      <c r="N163" s="14">
        <f>M163/2</f>
        <v>162500</v>
      </c>
      <c r="O163" s="16"/>
      <c r="P163" s="17"/>
    </row>
    <row r="164" spans="1:16" ht="25.5" customHeight="1" x14ac:dyDescent="0.25">
      <c r="A164" s="9"/>
      <c r="B164" s="10"/>
      <c r="C164" s="11"/>
      <c r="D164" s="11"/>
      <c r="E164" s="11"/>
      <c r="F164" s="11"/>
      <c r="G164" s="12"/>
      <c r="H164" s="13" t="s">
        <v>100</v>
      </c>
      <c r="I164" s="14">
        <v>100000</v>
      </c>
      <c r="J164" s="14">
        <v>0</v>
      </c>
      <c r="K164" s="14">
        <v>0</v>
      </c>
      <c r="L164" s="14">
        <f>SUM(I164:K164)</f>
        <v>100000</v>
      </c>
      <c r="M164" s="14">
        <f t="shared" si="53"/>
        <v>125000</v>
      </c>
      <c r="N164" s="14">
        <f>M164/2</f>
        <v>62500</v>
      </c>
      <c r="O164" s="16"/>
      <c r="P164" s="17"/>
    </row>
    <row r="165" spans="1:16" ht="24" x14ac:dyDescent="0.25">
      <c r="A165" s="42" t="s">
        <v>433</v>
      </c>
      <c r="B165" s="43" t="s">
        <v>221</v>
      </c>
      <c r="C165" s="44" t="s">
        <v>9</v>
      </c>
      <c r="D165" s="44"/>
      <c r="E165" s="44"/>
      <c r="F165" s="44"/>
      <c r="G165" s="46">
        <v>3222137</v>
      </c>
      <c r="H165" s="47" t="s">
        <v>101</v>
      </c>
      <c r="I165" s="48">
        <v>140000</v>
      </c>
      <c r="J165" s="48">
        <v>0</v>
      </c>
      <c r="K165" s="48">
        <v>0</v>
      </c>
      <c r="L165" s="48">
        <f>SUM(I165:K165)</f>
        <v>140000</v>
      </c>
      <c r="M165" s="48">
        <f t="shared" si="53"/>
        <v>175000</v>
      </c>
      <c r="N165" s="48">
        <f>M165</f>
        <v>175000</v>
      </c>
      <c r="O165" s="49" t="s">
        <v>391</v>
      </c>
      <c r="P165" s="50" t="s">
        <v>10</v>
      </c>
    </row>
    <row r="166" spans="1:16" ht="69.75" customHeight="1" x14ac:dyDescent="0.25">
      <c r="A166" s="42" t="s">
        <v>350</v>
      </c>
      <c r="B166" s="43" t="s">
        <v>351</v>
      </c>
      <c r="C166" s="44" t="s">
        <v>102</v>
      </c>
      <c r="D166" s="44" t="s">
        <v>12</v>
      </c>
      <c r="E166" s="96" t="s">
        <v>408</v>
      </c>
      <c r="F166" s="44" t="s">
        <v>13</v>
      </c>
      <c r="G166" s="46">
        <v>3222138</v>
      </c>
      <c r="H166" s="47" t="s">
        <v>103</v>
      </c>
      <c r="I166" s="48">
        <v>250000</v>
      </c>
      <c r="J166" s="48">
        <v>0</v>
      </c>
      <c r="K166" s="48">
        <v>0</v>
      </c>
      <c r="L166" s="48">
        <f>SUM(I166:K166)</f>
        <v>250000</v>
      </c>
      <c r="M166" s="48">
        <f t="shared" si="53"/>
        <v>312500</v>
      </c>
      <c r="N166" s="48">
        <f>L166*1.22</f>
        <v>305000</v>
      </c>
      <c r="O166" s="49" t="s">
        <v>391</v>
      </c>
      <c r="P166" s="50" t="s">
        <v>10</v>
      </c>
    </row>
    <row r="167" spans="1:16" ht="33.75" customHeight="1" x14ac:dyDescent="0.25">
      <c r="A167" s="42"/>
      <c r="B167" s="43" t="s">
        <v>220</v>
      </c>
      <c r="C167" s="44" t="s">
        <v>11</v>
      </c>
      <c r="D167" s="44" t="s">
        <v>197</v>
      </c>
      <c r="E167" s="96"/>
      <c r="F167" s="44" t="s">
        <v>17</v>
      </c>
      <c r="G167" s="46">
        <v>3222139</v>
      </c>
      <c r="H167" s="47" t="s">
        <v>104</v>
      </c>
      <c r="I167" s="48">
        <f>SUM(I168:I171)</f>
        <v>1450000</v>
      </c>
      <c r="J167" s="48">
        <f t="shared" ref="J167:N167" si="65">SUM(J168:J171)</f>
        <v>0</v>
      </c>
      <c r="K167" s="48">
        <f t="shared" si="65"/>
        <v>-32000</v>
      </c>
      <c r="L167" s="48">
        <f t="shared" si="65"/>
        <v>1418000</v>
      </c>
      <c r="M167" s="48">
        <f t="shared" si="65"/>
        <v>1772500</v>
      </c>
      <c r="N167" s="48">
        <f t="shared" si="65"/>
        <v>886250</v>
      </c>
      <c r="O167" s="49" t="s">
        <v>391</v>
      </c>
      <c r="P167" s="50" t="s">
        <v>10</v>
      </c>
    </row>
    <row r="168" spans="1:16" ht="24.95" customHeight="1" x14ac:dyDescent="0.25">
      <c r="A168" s="9"/>
      <c r="B168" s="10"/>
      <c r="C168" s="11"/>
      <c r="D168" s="11"/>
      <c r="E168" s="11"/>
      <c r="F168" s="11"/>
      <c r="G168" s="12"/>
      <c r="H168" s="13" t="s">
        <v>105</v>
      </c>
      <c r="I168" s="14">
        <v>294000</v>
      </c>
      <c r="J168" s="14">
        <v>0</v>
      </c>
      <c r="K168" s="14">
        <v>0</v>
      </c>
      <c r="L168" s="15">
        <f>SUM(I168:K168)</f>
        <v>294000</v>
      </c>
      <c r="M168" s="14">
        <f t="shared" si="53"/>
        <v>367500</v>
      </c>
      <c r="N168" s="14">
        <f>M168/2</f>
        <v>183750</v>
      </c>
      <c r="O168" s="16"/>
      <c r="P168" s="17"/>
    </row>
    <row r="169" spans="1:16" ht="27.75" customHeight="1" x14ac:dyDescent="0.25">
      <c r="A169" s="9"/>
      <c r="B169" s="10"/>
      <c r="C169" s="11"/>
      <c r="D169" s="11"/>
      <c r="E169" s="11"/>
      <c r="F169" s="11"/>
      <c r="G169" s="12"/>
      <c r="H169" s="13" t="s">
        <v>294</v>
      </c>
      <c r="I169" s="14">
        <v>554000</v>
      </c>
      <c r="J169" s="14">
        <v>0</v>
      </c>
      <c r="K169" s="14">
        <v>0</v>
      </c>
      <c r="L169" s="15">
        <f>SUM(I169:K169)</f>
        <v>554000</v>
      </c>
      <c r="M169" s="14">
        <f t="shared" si="53"/>
        <v>692500</v>
      </c>
      <c r="N169" s="14">
        <f t="shared" ref="N169:N171" si="66">M169/2</f>
        <v>346250</v>
      </c>
      <c r="O169" s="16"/>
      <c r="P169" s="17"/>
    </row>
    <row r="170" spans="1:16" ht="27.75" customHeight="1" x14ac:dyDescent="0.25">
      <c r="A170" s="9"/>
      <c r="B170" s="10"/>
      <c r="C170" s="11"/>
      <c r="D170" s="11"/>
      <c r="E170" s="11"/>
      <c r="F170" s="11"/>
      <c r="G170" s="12"/>
      <c r="H170" s="13" t="s">
        <v>106</v>
      </c>
      <c r="I170" s="15">
        <v>570000</v>
      </c>
      <c r="J170" s="15">
        <v>0</v>
      </c>
      <c r="K170" s="15">
        <v>0</v>
      </c>
      <c r="L170" s="15">
        <f>SUM(I170:K170)</f>
        <v>570000</v>
      </c>
      <c r="M170" s="14">
        <f t="shared" si="53"/>
        <v>712500</v>
      </c>
      <c r="N170" s="14">
        <f t="shared" si="66"/>
        <v>356250</v>
      </c>
      <c r="O170" s="16"/>
      <c r="P170" s="17"/>
    </row>
    <row r="171" spans="1:16" ht="24.75" customHeight="1" x14ac:dyDescent="0.25">
      <c r="A171" s="71"/>
      <c r="B171" s="65"/>
      <c r="C171" s="67"/>
      <c r="D171" s="67"/>
      <c r="E171" s="67"/>
      <c r="F171" s="67"/>
      <c r="G171" s="68"/>
      <c r="H171" s="40" t="s">
        <v>267</v>
      </c>
      <c r="I171" s="15">
        <v>32000</v>
      </c>
      <c r="J171" s="15">
        <v>0</v>
      </c>
      <c r="K171" s="15">
        <v>-32000</v>
      </c>
      <c r="L171" s="15">
        <f>SUM(I171:K171)</f>
        <v>0</v>
      </c>
      <c r="M171" s="14">
        <f t="shared" si="53"/>
        <v>0</v>
      </c>
      <c r="N171" s="14">
        <f t="shared" si="66"/>
        <v>0</v>
      </c>
      <c r="O171" s="16"/>
      <c r="P171" s="73"/>
    </row>
    <row r="172" spans="1:16" ht="24" x14ac:dyDescent="0.25">
      <c r="A172" s="42"/>
      <c r="B172" s="43"/>
      <c r="C172" s="44"/>
      <c r="D172" s="44"/>
      <c r="E172" s="44"/>
      <c r="F172" s="44"/>
      <c r="G172" s="46">
        <v>3222140</v>
      </c>
      <c r="H172" s="47" t="s">
        <v>200</v>
      </c>
      <c r="I172" s="48">
        <f>SUM(I173:I174)</f>
        <v>440000</v>
      </c>
      <c r="J172" s="48">
        <f t="shared" ref="J172:N172" si="67">SUM(J173:J174)</f>
        <v>0</v>
      </c>
      <c r="K172" s="48">
        <f t="shared" si="67"/>
        <v>-440000</v>
      </c>
      <c r="L172" s="48">
        <f t="shared" si="67"/>
        <v>0</v>
      </c>
      <c r="M172" s="48">
        <f t="shared" si="67"/>
        <v>0</v>
      </c>
      <c r="N172" s="48">
        <f t="shared" si="67"/>
        <v>0</v>
      </c>
      <c r="O172" s="49"/>
      <c r="P172" s="50" t="s">
        <v>10</v>
      </c>
    </row>
    <row r="173" spans="1:16" ht="36.75" customHeight="1" x14ac:dyDescent="0.25">
      <c r="A173" s="9"/>
      <c r="B173" s="18" t="s">
        <v>217</v>
      </c>
      <c r="C173" s="11" t="s">
        <v>9</v>
      </c>
      <c r="D173" s="11"/>
      <c r="E173" s="11"/>
      <c r="F173" s="11"/>
      <c r="G173" s="68">
        <v>3222140</v>
      </c>
      <c r="H173" s="75" t="s">
        <v>107</v>
      </c>
      <c r="I173" s="97">
        <v>190000</v>
      </c>
      <c r="J173" s="97">
        <v>0</v>
      </c>
      <c r="K173" s="97">
        <v>-190000</v>
      </c>
      <c r="L173" s="15">
        <f>SUM(I173:K173)</f>
        <v>0</v>
      </c>
      <c r="M173" s="14">
        <f t="shared" si="53"/>
        <v>0</v>
      </c>
      <c r="N173" s="14">
        <f>M173</f>
        <v>0</v>
      </c>
      <c r="O173" s="16" t="s">
        <v>391</v>
      </c>
      <c r="P173" s="73"/>
    </row>
    <row r="174" spans="1:16" ht="33.75" customHeight="1" x14ac:dyDescent="0.25">
      <c r="A174" s="71"/>
      <c r="B174" s="65" t="s">
        <v>214</v>
      </c>
      <c r="C174" s="67" t="s">
        <v>11</v>
      </c>
      <c r="D174" s="67"/>
      <c r="E174" s="67"/>
      <c r="F174" s="67" t="s">
        <v>13</v>
      </c>
      <c r="G174" s="68">
        <v>3222140</v>
      </c>
      <c r="H174" s="40" t="s">
        <v>201</v>
      </c>
      <c r="I174" s="15">
        <v>250000</v>
      </c>
      <c r="J174" s="15">
        <v>0</v>
      </c>
      <c r="K174" s="15">
        <v>-250000</v>
      </c>
      <c r="L174" s="15">
        <f>SUM(I174:K174)</f>
        <v>0</v>
      </c>
      <c r="M174" s="15">
        <f t="shared" si="53"/>
        <v>0</v>
      </c>
      <c r="N174" s="14">
        <f>M174</f>
        <v>0</v>
      </c>
      <c r="O174" s="16" t="s">
        <v>391</v>
      </c>
      <c r="P174" s="73"/>
    </row>
    <row r="175" spans="1:16" ht="24.95" customHeight="1" x14ac:dyDescent="0.25">
      <c r="A175" s="21"/>
      <c r="B175" s="22"/>
      <c r="C175" s="23"/>
      <c r="D175" s="23"/>
      <c r="E175" s="23"/>
      <c r="F175" s="23"/>
      <c r="G175" s="24">
        <v>32229</v>
      </c>
      <c r="H175" s="25" t="s">
        <v>108</v>
      </c>
      <c r="I175" s="26">
        <f>I176</f>
        <v>300000</v>
      </c>
      <c r="J175" s="26">
        <f t="shared" ref="J175:N175" si="68">J176</f>
        <v>0</v>
      </c>
      <c r="K175" s="26">
        <f t="shared" si="68"/>
        <v>-110000</v>
      </c>
      <c r="L175" s="26">
        <f t="shared" si="68"/>
        <v>190000</v>
      </c>
      <c r="M175" s="26">
        <f t="shared" si="68"/>
        <v>237500</v>
      </c>
      <c r="N175" s="26">
        <f t="shared" si="68"/>
        <v>190000</v>
      </c>
      <c r="O175" s="30"/>
      <c r="P175" s="29"/>
    </row>
    <row r="176" spans="1:16" ht="35.25" customHeight="1" x14ac:dyDescent="0.25">
      <c r="A176" s="31" t="s">
        <v>364</v>
      </c>
      <c r="B176" s="32" t="s">
        <v>222</v>
      </c>
      <c r="C176" s="33" t="s">
        <v>11</v>
      </c>
      <c r="D176" s="33" t="s">
        <v>12</v>
      </c>
      <c r="E176" s="33" t="s">
        <v>408</v>
      </c>
      <c r="F176" s="33" t="s">
        <v>13</v>
      </c>
      <c r="G176" s="35">
        <v>3222921</v>
      </c>
      <c r="H176" s="36" t="s">
        <v>109</v>
      </c>
      <c r="I176" s="37">
        <v>300000</v>
      </c>
      <c r="J176" s="37">
        <v>0</v>
      </c>
      <c r="K176" s="37">
        <v>-110000</v>
      </c>
      <c r="L176" s="15">
        <f>SUM(I176:K176)</f>
        <v>190000</v>
      </c>
      <c r="M176" s="15">
        <f t="shared" si="53"/>
        <v>237500</v>
      </c>
      <c r="N176" s="37">
        <f>L176</f>
        <v>190000</v>
      </c>
      <c r="O176" s="38" t="s">
        <v>391</v>
      </c>
      <c r="P176" s="39" t="s">
        <v>10</v>
      </c>
    </row>
    <row r="177" spans="1:16" ht="24.95" customHeight="1" x14ac:dyDescent="0.25">
      <c r="A177" s="21"/>
      <c r="B177" s="22"/>
      <c r="C177" s="23"/>
      <c r="D177" s="23"/>
      <c r="E177" s="23"/>
      <c r="F177" s="23"/>
      <c r="G177" s="24">
        <v>3223</v>
      </c>
      <c r="H177" s="25" t="s">
        <v>110</v>
      </c>
      <c r="I177" s="26">
        <f>SUM(I178:I181)</f>
        <v>1610000</v>
      </c>
      <c r="J177" s="26">
        <f t="shared" ref="J177:N177" si="69">SUM(J178:J181)</f>
        <v>0</v>
      </c>
      <c r="K177" s="26">
        <f t="shared" si="69"/>
        <v>0</v>
      </c>
      <c r="L177" s="26">
        <f t="shared" si="69"/>
        <v>1610000</v>
      </c>
      <c r="M177" s="26">
        <f t="shared" si="69"/>
        <v>2012500</v>
      </c>
      <c r="N177" s="26">
        <f t="shared" si="69"/>
        <v>1964200</v>
      </c>
      <c r="O177" s="30"/>
      <c r="P177" s="98"/>
    </row>
    <row r="178" spans="1:16" s="144" customFormat="1" ht="24.95" customHeight="1" x14ac:dyDescent="0.25">
      <c r="A178" s="31"/>
      <c r="B178" s="32"/>
      <c r="C178" s="33"/>
      <c r="D178" s="33"/>
      <c r="E178" s="33"/>
      <c r="F178" s="33"/>
      <c r="G178" s="35">
        <v>32231</v>
      </c>
      <c r="H178" s="36" t="s">
        <v>111</v>
      </c>
      <c r="I178" s="37">
        <v>290000</v>
      </c>
      <c r="J178" s="37">
        <v>0</v>
      </c>
      <c r="K178" s="37">
        <v>0</v>
      </c>
      <c r="L178" s="15">
        <f>SUM(I178:K178)</f>
        <v>290000</v>
      </c>
      <c r="M178" s="37">
        <f t="shared" si="53"/>
        <v>362500</v>
      </c>
      <c r="N178" s="37">
        <f>L178*1.22</f>
        <v>353800</v>
      </c>
      <c r="O178" s="38" t="s">
        <v>391</v>
      </c>
      <c r="P178" s="39" t="s">
        <v>115</v>
      </c>
    </row>
    <row r="179" spans="1:16" s="144" customFormat="1" ht="30" customHeight="1" x14ac:dyDescent="0.25">
      <c r="A179" s="31"/>
      <c r="B179" s="32"/>
      <c r="C179" s="33"/>
      <c r="D179" s="33"/>
      <c r="E179" s="33"/>
      <c r="F179" s="33"/>
      <c r="G179" s="35">
        <v>32231</v>
      </c>
      <c r="H179" s="36" t="s">
        <v>112</v>
      </c>
      <c r="I179" s="37">
        <v>350000</v>
      </c>
      <c r="J179" s="37">
        <v>0</v>
      </c>
      <c r="K179" s="37">
        <v>0</v>
      </c>
      <c r="L179" s="15">
        <f>SUM(I179:K179)</f>
        <v>350000</v>
      </c>
      <c r="M179" s="37">
        <f t="shared" si="53"/>
        <v>437500</v>
      </c>
      <c r="N179" s="37">
        <f t="shared" ref="N179:N181" si="70">L179*1.22</f>
        <v>427000</v>
      </c>
      <c r="O179" s="38" t="s">
        <v>391</v>
      </c>
      <c r="P179" s="39" t="s">
        <v>115</v>
      </c>
    </row>
    <row r="180" spans="1:16" s="144" customFormat="1" ht="24.95" customHeight="1" x14ac:dyDescent="0.25">
      <c r="A180" s="31"/>
      <c r="B180" s="32"/>
      <c r="C180" s="33"/>
      <c r="D180" s="33"/>
      <c r="E180" s="33"/>
      <c r="F180" s="33"/>
      <c r="G180" s="35">
        <v>32233</v>
      </c>
      <c r="H180" s="36" t="s">
        <v>113</v>
      </c>
      <c r="I180" s="37">
        <v>590000</v>
      </c>
      <c r="J180" s="37">
        <v>0</v>
      </c>
      <c r="K180" s="37">
        <v>0</v>
      </c>
      <c r="L180" s="15">
        <f>SUM(I180:K180)</f>
        <v>590000</v>
      </c>
      <c r="M180" s="37">
        <f t="shared" si="53"/>
        <v>737500</v>
      </c>
      <c r="N180" s="37">
        <f t="shared" si="70"/>
        <v>719800</v>
      </c>
      <c r="O180" s="38" t="s">
        <v>391</v>
      </c>
      <c r="P180" s="39" t="s">
        <v>115</v>
      </c>
    </row>
    <row r="181" spans="1:16" s="144" customFormat="1" ht="27" customHeight="1" x14ac:dyDescent="0.25">
      <c r="A181" s="99"/>
      <c r="B181" s="32"/>
      <c r="C181" s="36"/>
      <c r="D181" s="36"/>
      <c r="E181" s="36"/>
      <c r="F181" s="36"/>
      <c r="G181" s="35">
        <v>32234</v>
      </c>
      <c r="H181" s="36" t="s">
        <v>114</v>
      </c>
      <c r="I181" s="100">
        <v>380000</v>
      </c>
      <c r="J181" s="100">
        <v>0</v>
      </c>
      <c r="K181" s="100">
        <v>0</v>
      </c>
      <c r="L181" s="15">
        <f>SUM(I181:K181)</f>
        <v>380000</v>
      </c>
      <c r="M181" s="37">
        <f t="shared" si="53"/>
        <v>475000</v>
      </c>
      <c r="N181" s="37">
        <f t="shared" si="70"/>
        <v>463600</v>
      </c>
      <c r="O181" s="38" t="s">
        <v>391</v>
      </c>
      <c r="P181" s="39" t="s">
        <v>115</v>
      </c>
    </row>
    <row r="182" spans="1:16" ht="36" x14ac:dyDescent="0.25">
      <c r="A182" s="21"/>
      <c r="B182" s="22"/>
      <c r="C182" s="23"/>
      <c r="D182" s="23"/>
      <c r="E182" s="23"/>
      <c r="F182" s="23"/>
      <c r="G182" s="24">
        <v>3224236</v>
      </c>
      <c r="H182" s="25" t="s">
        <v>116</v>
      </c>
      <c r="I182" s="26">
        <f>SUM(I183,I193,I199)</f>
        <v>985000</v>
      </c>
      <c r="J182" s="26">
        <f t="shared" ref="J182:N182" si="71">SUM(J183,J193,J199)</f>
        <v>135000</v>
      </c>
      <c r="K182" s="26">
        <f t="shared" si="71"/>
        <v>455000</v>
      </c>
      <c r="L182" s="26">
        <f t="shared" si="71"/>
        <v>1575000</v>
      </c>
      <c r="M182" s="26">
        <f t="shared" si="53"/>
        <v>1968750</v>
      </c>
      <c r="N182" s="26">
        <f t="shared" si="71"/>
        <v>1570312.3</v>
      </c>
      <c r="O182" s="30"/>
      <c r="P182" s="29"/>
    </row>
    <row r="183" spans="1:16" ht="24" x14ac:dyDescent="0.25">
      <c r="A183" s="42" t="s">
        <v>349</v>
      </c>
      <c r="B183" s="43">
        <v>24950000</v>
      </c>
      <c r="C183" s="44" t="s">
        <v>11</v>
      </c>
      <c r="D183" s="44" t="s">
        <v>12</v>
      </c>
      <c r="E183" s="96" t="s">
        <v>408</v>
      </c>
      <c r="F183" s="44" t="s">
        <v>13</v>
      </c>
      <c r="G183" s="46">
        <v>3224236</v>
      </c>
      <c r="H183" s="47" t="s">
        <v>117</v>
      </c>
      <c r="I183" s="48">
        <f>SUM(I184:I192)</f>
        <v>470000</v>
      </c>
      <c r="J183" s="48">
        <f t="shared" ref="J183:N183" si="72">SUM(J184:J192)</f>
        <v>0</v>
      </c>
      <c r="K183" s="48">
        <f t="shared" si="72"/>
        <v>370000</v>
      </c>
      <c r="L183" s="48">
        <f t="shared" si="72"/>
        <v>840000</v>
      </c>
      <c r="M183" s="48">
        <f t="shared" si="72"/>
        <v>1050000</v>
      </c>
      <c r="N183" s="48">
        <f t="shared" si="72"/>
        <v>840000</v>
      </c>
      <c r="O183" s="49"/>
      <c r="P183" s="50" t="s">
        <v>10</v>
      </c>
    </row>
    <row r="184" spans="1:16" ht="30" customHeight="1" x14ac:dyDescent="0.25">
      <c r="A184" s="9"/>
      <c r="B184" s="10"/>
      <c r="C184" s="11"/>
      <c r="D184" s="11"/>
      <c r="E184" s="11"/>
      <c r="F184" s="11"/>
      <c r="G184" s="12"/>
      <c r="H184" s="13" t="s">
        <v>283</v>
      </c>
      <c r="I184" s="14">
        <v>35000</v>
      </c>
      <c r="J184" s="14">
        <v>0</v>
      </c>
      <c r="K184" s="14">
        <v>20000</v>
      </c>
      <c r="L184" s="15">
        <f t="shared" ref="L184:L192" si="73">SUM(I184:K184)</f>
        <v>55000</v>
      </c>
      <c r="M184" s="15">
        <f t="shared" si="53"/>
        <v>68750</v>
      </c>
      <c r="N184" s="14">
        <f>L184</f>
        <v>55000</v>
      </c>
      <c r="O184" s="16" t="s">
        <v>391</v>
      </c>
      <c r="P184" s="74"/>
    </row>
    <row r="185" spans="1:16" ht="48" x14ac:dyDescent="0.25">
      <c r="A185" s="9"/>
      <c r="B185" s="10"/>
      <c r="C185" s="11"/>
      <c r="D185" s="11"/>
      <c r="E185" s="11"/>
      <c r="F185" s="11"/>
      <c r="G185" s="12"/>
      <c r="H185" s="13" t="s">
        <v>284</v>
      </c>
      <c r="I185" s="14">
        <v>130000</v>
      </c>
      <c r="J185" s="14">
        <v>0</v>
      </c>
      <c r="K185" s="14">
        <v>90000</v>
      </c>
      <c r="L185" s="15">
        <f t="shared" si="73"/>
        <v>220000</v>
      </c>
      <c r="M185" s="15">
        <f t="shared" si="53"/>
        <v>275000</v>
      </c>
      <c r="N185" s="14">
        <f t="shared" ref="N185:N192" si="74">L185</f>
        <v>220000</v>
      </c>
      <c r="O185" s="16" t="s">
        <v>391</v>
      </c>
      <c r="P185" s="17"/>
    </row>
    <row r="186" spans="1:16" ht="48" x14ac:dyDescent="0.25">
      <c r="A186" s="9"/>
      <c r="B186" s="10"/>
      <c r="C186" s="11"/>
      <c r="D186" s="11"/>
      <c r="E186" s="11"/>
      <c r="F186" s="11"/>
      <c r="G186" s="12"/>
      <c r="H186" s="13" t="s">
        <v>205</v>
      </c>
      <c r="I186" s="14">
        <v>85000</v>
      </c>
      <c r="J186" s="14">
        <v>0</v>
      </c>
      <c r="K186" s="14">
        <v>20000</v>
      </c>
      <c r="L186" s="15">
        <f t="shared" si="73"/>
        <v>105000</v>
      </c>
      <c r="M186" s="15">
        <f t="shared" si="53"/>
        <v>131250</v>
      </c>
      <c r="N186" s="14">
        <f t="shared" si="74"/>
        <v>105000</v>
      </c>
      <c r="O186" s="16" t="s">
        <v>391</v>
      </c>
      <c r="P186" s="17"/>
    </row>
    <row r="187" spans="1:16" ht="30" customHeight="1" x14ac:dyDescent="0.25">
      <c r="A187" s="9"/>
      <c r="B187" s="10"/>
      <c r="C187" s="11"/>
      <c r="D187" s="11"/>
      <c r="E187" s="11"/>
      <c r="F187" s="11"/>
      <c r="G187" s="12"/>
      <c r="H187" s="13" t="s">
        <v>206</v>
      </c>
      <c r="I187" s="14">
        <v>115000</v>
      </c>
      <c r="J187" s="14">
        <v>0</v>
      </c>
      <c r="K187" s="14">
        <v>0</v>
      </c>
      <c r="L187" s="15">
        <f t="shared" si="73"/>
        <v>115000</v>
      </c>
      <c r="M187" s="15">
        <f t="shared" si="53"/>
        <v>143750</v>
      </c>
      <c r="N187" s="14">
        <f t="shared" si="74"/>
        <v>115000</v>
      </c>
      <c r="O187" s="16" t="s">
        <v>391</v>
      </c>
      <c r="P187" s="17"/>
    </row>
    <row r="188" spans="1:16" ht="30" customHeight="1" x14ac:dyDescent="0.25">
      <c r="A188" s="9"/>
      <c r="B188" s="10"/>
      <c r="C188" s="11"/>
      <c r="D188" s="11"/>
      <c r="E188" s="11"/>
      <c r="F188" s="11"/>
      <c r="G188" s="12"/>
      <c r="H188" s="13" t="s">
        <v>118</v>
      </c>
      <c r="I188" s="14">
        <v>105000</v>
      </c>
      <c r="J188" s="14">
        <v>0</v>
      </c>
      <c r="K188" s="14">
        <v>5000</v>
      </c>
      <c r="L188" s="15">
        <f t="shared" si="73"/>
        <v>110000</v>
      </c>
      <c r="M188" s="15">
        <f t="shared" si="53"/>
        <v>137500</v>
      </c>
      <c r="N188" s="14">
        <f t="shared" si="74"/>
        <v>110000</v>
      </c>
      <c r="O188" s="16" t="s">
        <v>391</v>
      </c>
      <c r="P188" s="17"/>
    </row>
    <row r="189" spans="1:16" ht="60" x14ac:dyDescent="0.25">
      <c r="A189" s="9"/>
      <c r="B189" s="10"/>
      <c r="C189" s="11"/>
      <c r="D189" s="11"/>
      <c r="E189" s="11"/>
      <c r="F189" s="11"/>
      <c r="G189" s="12"/>
      <c r="H189" s="13" t="s">
        <v>345</v>
      </c>
      <c r="I189" s="14">
        <v>0</v>
      </c>
      <c r="J189" s="14">
        <v>0</v>
      </c>
      <c r="K189" s="14">
        <v>195000</v>
      </c>
      <c r="L189" s="15">
        <f t="shared" si="73"/>
        <v>195000</v>
      </c>
      <c r="M189" s="15">
        <f t="shared" si="53"/>
        <v>243750</v>
      </c>
      <c r="N189" s="14">
        <f t="shared" si="74"/>
        <v>195000</v>
      </c>
      <c r="O189" s="16" t="s">
        <v>374</v>
      </c>
      <c r="P189" s="17"/>
    </row>
    <row r="190" spans="1:16" ht="48" x14ac:dyDescent="0.25">
      <c r="A190" s="9"/>
      <c r="B190" s="10"/>
      <c r="C190" s="11"/>
      <c r="D190" s="11"/>
      <c r="E190" s="11"/>
      <c r="F190" s="11"/>
      <c r="G190" s="12"/>
      <c r="H190" s="13" t="s">
        <v>346</v>
      </c>
      <c r="I190" s="14">
        <v>0</v>
      </c>
      <c r="J190" s="14">
        <v>0</v>
      </c>
      <c r="K190" s="14">
        <v>13000</v>
      </c>
      <c r="L190" s="15">
        <f t="shared" si="73"/>
        <v>13000</v>
      </c>
      <c r="M190" s="15">
        <f t="shared" si="53"/>
        <v>16250</v>
      </c>
      <c r="N190" s="14">
        <f t="shared" si="74"/>
        <v>13000</v>
      </c>
      <c r="O190" s="16" t="s">
        <v>374</v>
      </c>
      <c r="P190" s="17"/>
    </row>
    <row r="191" spans="1:16" ht="60" x14ac:dyDescent="0.25">
      <c r="A191" s="9"/>
      <c r="B191" s="10"/>
      <c r="C191" s="11"/>
      <c r="D191" s="11"/>
      <c r="E191" s="11"/>
      <c r="F191" s="11"/>
      <c r="G191" s="12"/>
      <c r="H191" s="13" t="s">
        <v>347</v>
      </c>
      <c r="I191" s="14">
        <v>0</v>
      </c>
      <c r="J191" s="14">
        <v>0</v>
      </c>
      <c r="K191" s="14">
        <v>7000</v>
      </c>
      <c r="L191" s="15">
        <f t="shared" si="73"/>
        <v>7000</v>
      </c>
      <c r="M191" s="15">
        <f t="shared" si="53"/>
        <v>8750</v>
      </c>
      <c r="N191" s="14">
        <f t="shared" si="74"/>
        <v>7000</v>
      </c>
      <c r="O191" s="16" t="s">
        <v>374</v>
      </c>
      <c r="P191" s="17"/>
    </row>
    <row r="192" spans="1:16" ht="60" x14ac:dyDescent="0.25">
      <c r="A192" s="9"/>
      <c r="B192" s="10"/>
      <c r="C192" s="11"/>
      <c r="D192" s="11"/>
      <c r="E192" s="11"/>
      <c r="F192" s="11"/>
      <c r="G192" s="12"/>
      <c r="H192" s="13" t="s">
        <v>348</v>
      </c>
      <c r="I192" s="14">
        <v>0</v>
      </c>
      <c r="J192" s="14">
        <v>0</v>
      </c>
      <c r="K192" s="14">
        <v>20000</v>
      </c>
      <c r="L192" s="15">
        <f t="shared" si="73"/>
        <v>20000</v>
      </c>
      <c r="M192" s="15">
        <f t="shared" si="53"/>
        <v>25000</v>
      </c>
      <c r="N192" s="14">
        <f t="shared" si="74"/>
        <v>20000</v>
      </c>
      <c r="O192" s="16" t="s">
        <v>374</v>
      </c>
      <c r="P192" s="17"/>
    </row>
    <row r="193" spans="1:16" ht="30" customHeight="1" x14ac:dyDescent="0.25">
      <c r="A193" s="42" t="s">
        <v>329</v>
      </c>
      <c r="B193" s="43" t="s">
        <v>276</v>
      </c>
      <c r="C193" s="44" t="s">
        <v>11</v>
      </c>
      <c r="D193" s="44" t="s">
        <v>12</v>
      </c>
      <c r="E193" s="45" t="s">
        <v>297</v>
      </c>
      <c r="F193" s="44" t="s">
        <v>13</v>
      </c>
      <c r="G193" s="46">
        <v>3224236</v>
      </c>
      <c r="H193" s="47" t="s">
        <v>119</v>
      </c>
      <c r="I193" s="48">
        <f>SUM(I194:I198)</f>
        <v>515000</v>
      </c>
      <c r="J193" s="48">
        <f t="shared" ref="J193:N193" si="75">SUM(J194:J198)</f>
        <v>135000</v>
      </c>
      <c r="K193" s="48">
        <f t="shared" si="75"/>
        <v>0</v>
      </c>
      <c r="L193" s="48">
        <f t="shared" si="75"/>
        <v>650000</v>
      </c>
      <c r="M193" s="48">
        <f t="shared" si="75"/>
        <v>812500</v>
      </c>
      <c r="N193" s="48">
        <f t="shared" si="75"/>
        <v>650000</v>
      </c>
      <c r="O193" s="49"/>
      <c r="P193" s="101" t="s">
        <v>10</v>
      </c>
    </row>
    <row r="194" spans="1:16" ht="30" customHeight="1" x14ac:dyDescent="0.25">
      <c r="A194" s="71"/>
      <c r="B194" s="65"/>
      <c r="C194" s="67"/>
      <c r="D194" s="67"/>
      <c r="E194" s="67"/>
      <c r="F194" s="67"/>
      <c r="G194" s="68"/>
      <c r="H194" s="40" t="s">
        <v>299</v>
      </c>
      <c r="I194" s="15">
        <v>120000</v>
      </c>
      <c r="J194" s="15">
        <v>-30000</v>
      </c>
      <c r="K194" s="15">
        <v>0</v>
      </c>
      <c r="L194" s="15">
        <f t="shared" ref="L194:L199" si="76">SUM(I194:K194)</f>
        <v>90000</v>
      </c>
      <c r="M194" s="15">
        <f t="shared" si="53"/>
        <v>112500</v>
      </c>
      <c r="N194" s="15">
        <f>L194</f>
        <v>90000</v>
      </c>
      <c r="O194" s="72" t="s">
        <v>391</v>
      </c>
      <c r="P194" s="102"/>
    </row>
    <row r="195" spans="1:16" ht="30" customHeight="1" x14ac:dyDescent="0.25">
      <c r="A195" s="71"/>
      <c r="B195" s="65"/>
      <c r="C195" s="67"/>
      <c r="D195" s="67"/>
      <c r="E195" s="67"/>
      <c r="F195" s="67"/>
      <c r="G195" s="68"/>
      <c r="H195" s="40" t="s">
        <v>120</v>
      </c>
      <c r="I195" s="15">
        <v>75000</v>
      </c>
      <c r="J195" s="15">
        <v>15000</v>
      </c>
      <c r="K195" s="15">
        <v>0</v>
      </c>
      <c r="L195" s="15">
        <f t="shared" si="76"/>
        <v>90000</v>
      </c>
      <c r="M195" s="15">
        <f t="shared" si="53"/>
        <v>112500</v>
      </c>
      <c r="N195" s="15">
        <f t="shared" ref="N195:N198" si="77">L195</f>
        <v>90000</v>
      </c>
      <c r="O195" s="72" t="s">
        <v>391</v>
      </c>
      <c r="P195" s="73"/>
    </row>
    <row r="196" spans="1:16" ht="30" customHeight="1" x14ac:dyDescent="0.25">
      <c r="A196" s="64"/>
      <c r="B196" s="103"/>
      <c r="C196" s="66"/>
      <c r="D196" s="66"/>
      <c r="E196" s="66"/>
      <c r="F196" s="66"/>
      <c r="G196" s="104"/>
      <c r="H196" s="40" t="s">
        <v>121</v>
      </c>
      <c r="I196" s="15">
        <v>180000</v>
      </c>
      <c r="J196" s="15">
        <v>130000</v>
      </c>
      <c r="K196" s="15">
        <v>0</v>
      </c>
      <c r="L196" s="15">
        <f t="shared" si="76"/>
        <v>310000</v>
      </c>
      <c r="M196" s="15">
        <f t="shared" si="53"/>
        <v>387500</v>
      </c>
      <c r="N196" s="15">
        <f t="shared" si="77"/>
        <v>310000</v>
      </c>
      <c r="O196" s="72" t="s">
        <v>391</v>
      </c>
      <c r="P196" s="73"/>
    </row>
    <row r="197" spans="1:16" ht="30" customHeight="1" x14ac:dyDescent="0.25">
      <c r="A197" s="64"/>
      <c r="B197" s="103"/>
      <c r="C197" s="66"/>
      <c r="D197" s="66"/>
      <c r="E197" s="66"/>
      <c r="F197" s="66"/>
      <c r="G197" s="104"/>
      <c r="H197" s="40" t="s">
        <v>209</v>
      </c>
      <c r="I197" s="15">
        <v>40000</v>
      </c>
      <c r="J197" s="15">
        <v>20000</v>
      </c>
      <c r="K197" s="15">
        <v>0</v>
      </c>
      <c r="L197" s="15">
        <f t="shared" si="76"/>
        <v>60000</v>
      </c>
      <c r="M197" s="15">
        <f t="shared" si="53"/>
        <v>75000</v>
      </c>
      <c r="N197" s="15">
        <f t="shared" si="77"/>
        <v>60000</v>
      </c>
      <c r="O197" s="72" t="s">
        <v>391</v>
      </c>
      <c r="P197" s="73"/>
    </row>
    <row r="198" spans="1:16" ht="90" customHeight="1" x14ac:dyDescent="0.25">
      <c r="A198" s="71"/>
      <c r="B198" s="65"/>
      <c r="C198" s="67"/>
      <c r="D198" s="67"/>
      <c r="E198" s="67"/>
      <c r="F198" s="67"/>
      <c r="G198" s="68"/>
      <c r="H198" s="40" t="s">
        <v>122</v>
      </c>
      <c r="I198" s="15">
        <v>100000</v>
      </c>
      <c r="J198" s="15">
        <v>0</v>
      </c>
      <c r="K198" s="15">
        <v>0</v>
      </c>
      <c r="L198" s="15">
        <f t="shared" si="76"/>
        <v>100000</v>
      </c>
      <c r="M198" s="15">
        <f t="shared" si="53"/>
        <v>125000</v>
      </c>
      <c r="N198" s="15">
        <f t="shared" si="77"/>
        <v>100000</v>
      </c>
      <c r="O198" s="72" t="s">
        <v>391</v>
      </c>
      <c r="P198" s="73"/>
    </row>
    <row r="199" spans="1:16" ht="60" x14ac:dyDescent="0.25">
      <c r="A199" s="42" t="s">
        <v>401</v>
      </c>
      <c r="B199" s="43" t="s">
        <v>358</v>
      </c>
      <c r="C199" s="44" t="s">
        <v>9</v>
      </c>
      <c r="D199" s="44"/>
      <c r="E199" s="44"/>
      <c r="F199" s="44"/>
      <c r="G199" s="46">
        <v>3224236</v>
      </c>
      <c r="H199" s="47" t="s">
        <v>373</v>
      </c>
      <c r="I199" s="48">
        <v>0</v>
      </c>
      <c r="J199" s="48">
        <v>0</v>
      </c>
      <c r="K199" s="48">
        <v>85000</v>
      </c>
      <c r="L199" s="48">
        <f t="shared" si="76"/>
        <v>85000</v>
      </c>
      <c r="M199" s="48">
        <f t="shared" si="53"/>
        <v>106250</v>
      </c>
      <c r="N199" s="48">
        <v>80312.3</v>
      </c>
      <c r="O199" s="49" t="s">
        <v>374</v>
      </c>
      <c r="P199" s="50" t="s">
        <v>10</v>
      </c>
    </row>
    <row r="200" spans="1:16" ht="30" customHeight="1" x14ac:dyDescent="0.25">
      <c r="A200" s="21"/>
      <c r="B200" s="22"/>
      <c r="C200" s="23"/>
      <c r="D200" s="23"/>
      <c r="E200" s="23"/>
      <c r="F200" s="23"/>
      <c r="G200" s="24">
        <v>32244</v>
      </c>
      <c r="H200" s="25" t="s">
        <v>422</v>
      </c>
      <c r="I200" s="26">
        <f>I201</f>
        <v>140000</v>
      </c>
      <c r="J200" s="26">
        <f t="shared" ref="J200:N200" si="78">J201</f>
        <v>0</v>
      </c>
      <c r="K200" s="26">
        <f t="shared" si="78"/>
        <v>0</v>
      </c>
      <c r="L200" s="26">
        <f t="shared" si="78"/>
        <v>140000</v>
      </c>
      <c r="M200" s="26">
        <f t="shared" si="78"/>
        <v>175000</v>
      </c>
      <c r="N200" s="26">
        <f t="shared" si="78"/>
        <v>170800</v>
      </c>
      <c r="O200" s="30"/>
      <c r="P200" s="29"/>
    </row>
    <row r="201" spans="1:16" ht="30" customHeight="1" x14ac:dyDescent="0.25">
      <c r="A201" s="71" t="s">
        <v>366</v>
      </c>
      <c r="B201" s="65" t="s">
        <v>223</v>
      </c>
      <c r="C201" s="67" t="s">
        <v>9</v>
      </c>
      <c r="D201" s="67"/>
      <c r="E201" s="105"/>
      <c r="F201" s="67"/>
      <c r="G201" s="68">
        <v>322444</v>
      </c>
      <c r="H201" s="40" t="s">
        <v>423</v>
      </c>
      <c r="I201" s="15">
        <v>140000</v>
      </c>
      <c r="J201" s="15">
        <v>0</v>
      </c>
      <c r="K201" s="15">
        <v>0</v>
      </c>
      <c r="L201" s="15">
        <f>SUM(I201:K201)</f>
        <v>140000</v>
      </c>
      <c r="M201" s="15">
        <f t="shared" si="53"/>
        <v>175000</v>
      </c>
      <c r="N201" s="15">
        <f>L201*1.22</f>
        <v>170800</v>
      </c>
      <c r="O201" s="72" t="s">
        <v>391</v>
      </c>
      <c r="P201" s="73" t="s">
        <v>10</v>
      </c>
    </row>
    <row r="202" spans="1:16" ht="30" customHeight="1" x14ac:dyDescent="0.25">
      <c r="A202" s="21"/>
      <c r="B202" s="22"/>
      <c r="C202" s="23"/>
      <c r="D202" s="23"/>
      <c r="E202" s="23"/>
      <c r="F202" s="23"/>
      <c r="G202" s="24">
        <v>3225</v>
      </c>
      <c r="H202" s="25" t="s">
        <v>123</v>
      </c>
      <c r="I202" s="26">
        <f>I203</f>
        <v>190000</v>
      </c>
      <c r="J202" s="26">
        <f t="shared" ref="J202:N202" si="79">J203</f>
        <v>0</v>
      </c>
      <c r="K202" s="26">
        <f t="shared" si="79"/>
        <v>0</v>
      </c>
      <c r="L202" s="26">
        <f t="shared" si="79"/>
        <v>190000</v>
      </c>
      <c r="M202" s="26">
        <f t="shared" si="79"/>
        <v>237500</v>
      </c>
      <c r="N202" s="26">
        <f t="shared" si="79"/>
        <v>231800</v>
      </c>
      <c r="O202" s="30"/>
      <c r="P202" s="29"/>
    </row>
    <row r="203" spans="1:16" ht="30" customHeight="1" x14ac:dyDescent="0.25">
      <c r="A203" s="31"/>
      <c r="B203" s="32" t="s">
        <v>224</v>
      </c>
      <c r="C203" s="33" t="s">
        <v>9</v>
      </c>
      <c r="D203" s="33"/>
      <c r="E203" s="33"/>
      <c r="F203" s="33"/>
      <c r="G203" s="35">
        <v>32251</v>
      </c>
      <c r="H203" s="36" t="s">
        <v>124</v>
      </c>
      <c r="I203" s="37">
        <v>190000</v>
      </c>
      <c r="J203" s="37">
        <v>0</v>
      </c>
      <c r="K203" s="37">
        <v>0</v>
      </c>
      <c r="L203" s="15">
        <f>SUM(I203:K203)</f>
        <v>190000</v>
      </c>
      <c r="M203" s="37">
        <f t="shared" si="53"/>
        <v>237500</v>
      </c>
      <c r="N203" s="37">
        <f>L203*1.22</f>
        <v>231800</v>
      </c>
      <c r="O203" s="38" t="s">
        <v>391</v>
      </c>
      <c r="P203" s="39"/>
    </row>
    <row r="204" spans="1:16" ht="30" customHeight="1" x14ac:dyDescent="0.25">
      <c r="A204" s="21"/>
      <c r="B204" s="22"/>
      <c r="C204" s="23"/>
      <c r="D204" s="23"/>
      <c r="E204" s="23"/>
      <c r="F204" s="23"/>
      <c r="G204" s="24">
        <v>32272</v>
      </c>
      <c r="H204" s="25" t="s">
        <v>125</v>
      </c>
      <c r="I204" s="26">
        <f>SUM(I205:I206)</f>
        <v>310000</v>
      </c>
      <c r="J204" s="26">
        <f t="shared" ref="J204:N204" si="80">SUM(J205:J206)</f>
        <v>0</v>
      </c>
      <c r="K204" s="26">
        <f t="shared" si="80"/>
        <v>-40000</v>
      </c>
      <c r="L204" s="26">
        <f t="shared" si="80"/>
        <v>270000</v>
      </c>
      <c r="M204" s="26">
        <f t="shared" si="80"/>
        <v>337500</v>
      </c>
      <c r="N204" s="26">
        <f t="shared" si="80"/>
        <v>329400</v>
      </c>
      <c r="O204" s="30"/>
      <c r="P204" s="29"/>
    </row>
    <row r="205" spans="1:16" s="145" customFormat="1" ht="30" customHeight="1" x14ac:dyDescent="0.25">
      <c r="A205" s="52" t="s">
        <v>355</v>
      </c>
      <c r="B205" s="53" t="s">
        <v>274</v>
      </c>
      <c r="C205" s="54" t="s">
        <v>9</v>
      </c>
      <c r="D205" s="54" t="s">
        <v>12</v>
      </c>
      <c r="E205" s="60" t="s">
        <v>399</v>
      </c>
      <c r="F205" s="54"/>
      <c r="G205" s="55">
        <v>32272</v>
      </c>
      <c r="H205" s="56" t="s">
        <v>278</v>
      </c>
      <c r="I205" s="57">
        <v>190000</v>
      </c>
      <c r="J205" s="57">
        <v>0</v>
      </c>
      <c r="K205" s="57">
        <v>80000</v>
      </c>
      <c r="L205" s="57">
        <f>SUM(I205:K205)</f>
        <v>270000</v>
      </c>
      <c r="M205" s="57">
        <f t="shared" si="53"/>
        <v>337500</v>
      </c>
      <c r="N205" s="57">
        <f>L205*1.22</f>
        <v>329400</v>
      </c>
      <c r="O205" s="58" t="s">
        <v>391</v>
      </c>
      <c r="P205" s="59" t="s">
        <v>10</v>
      </c>
    </row>
    <row r="206" spans="1:16" s="145" customFormat="1" ht="30" customHeight="1" x14ac:dyDescent="0.25">
      <c r="A206" s="52"/>
      <c r="B206" s="53" t="s">
        <v>225</v>
      </c>
      <c r="C206" s="54" t="s">
        <v>9</v>
      </c>
      <c r="D206" s="54"/>
      <c r="E206" s="83"/>
      <c r="F206" s="54"/>
      <c r="G206" s="55">
        <v>32272</v>
      </c>
      <c r="H206" s="56" t="s">
        <v>279</v>
      </c>
      <c r="I206" s="57">
        <v>120000</v>
      </c>
      <c r="J206" s="57">
        <v>0</v>
      </c>
      <c r="K206" s="57">
        <v>-120000</v>
      </c>
      <c r="L206" s="57">
        <f>SUM(I206:K206)</f>
        <v>0</v>
      </c>
      <c r="M206" s="57">
        <f t="shared" ref="M206:M270" si="81">L206*1.25</f>
        <v>0</v>
      </c>
      <c r="N206" s="57">
        <f>L206*1.22</f>
        <v>0</v>
      </c>
      <c r="O206" s="58" t="s">
        <v>391</v>
      </c>
      <c r="P206" s="59" t="s">
        <v>10</v>
      </c>
    </row>
    <row r="207" spans="1:16" ht="30" customHeight="1" x14ac:dyDescent="0.25">
      <c r="A207" s="21"/>
      <c r="B207" s="22"/>
      <c r="C207" s="23"/>
      <c r="D207" s="23"/>
      <c r="E207" s="23"/>
      <c r="F207" s="23"/>
      <c r="G207" s="24">
        <v>3231</v>
      </c>
      <c r="H207" s="25" t="s">
        <v>126</v>
      </c>
      <c r="I207" s="26">
        <f>I208+I212</f>
        <v>1093000</v>
      </c>
      <c r="J207" s="26">
        <f t="shared" ref="J207:N207" si="82">J208+J212</f>
        <v>0</v>
      </c>
      <c r="K207" s="26">
        <f t="shared" si="82"/>
        <v>-310000</v>
      </c>
      <c r="L207" s="26">
        <f t="shared" si="82"/>
        <v>783000</v>
      </c>
      <c r="M207" s="26">
        <f t="shared" si="82"/>
        <v>978750</v>
      </c>
      <c r="N207" s="26">
        <f t="shared" si="82"/>
        <v>955260</v>
      </c>
      <c r="O207" s="30"/>
      <c r="P207" s="29"/>
    </row>
    <row r="208" spans="1:16" ht="30" customHeight="1" x14ac:dyDescent="0.25">
      <c r="A208" s="42"/>
      <c r="B208" s="43"/>
      <c r="C208" s="44"/>
      <c r="D208" s="44"/>
      <c r="E208" s="44"/>
      <c r="F208" s="44"/>
      <c r="G208" s="46">
        <v>32311</v>
      </c>
      <c r="H208" s="47" t="s">
        <v>127</v>
      </c>
      <c r="I208" s="48">
        <f>SUM(I209:I211)</f>
        <v>700000</v>
      </c>
      <c r="J208" s="48">
        <f t="shared" ref="J208:N208" si="83">SUM(J209:J211)</f>
        <v>0</v>
      </c>
      <c r="K208" s="48">
        <f t="shared" si="83"/>
        <v>-310000</v>
      </c>
      <c r="L208" s="48">
        <f t="shared" si="83"/>
        <v>390000</v>
      </c>
      <c r="M208" s="48">
        <f t="shared" si="83"/>
        <v>487500</v>
      </c>
      <c r="N208" s="48">
        <f t="shared" si="83"/>
        <v>475800</v>
      </c>
      <c r="O208" s="49"/>
      <c r="P208" s="50"/>
    </row>
    <row r="209" spans="1:16" ht="30" customHeight="1" x14ac:dyDescent="0.25">
      <c r="A209" s="31"/>
      <c r="B209" s="32"/>
      <c r="C209" s="33"/>
      <c r="D209" s="33"/>
      <c r="E209" s="33"/>
      <c r="F209" s="33"/>
      <c r="G209" s="35">
        <v>32311</v>
      </c>
      <c r="H209" s="36" t="s">
        <v>128</v>
      </c>
      <c r="I209" s="37">
        <v>200000</v>
      </c>
      <c r="J209" s="37">
        <v>0</v>
      </c>
      <c r="K209" s="37">
        <v>0</v>
      </c>
      <c r="L209" s="15">
        <f>SUM(I209:K209)</f>
        <v>200000</v>
      </c>
      <c r="M209" s="37">
        <f t="shared" si="81"/>
        <v>250000</v>
      </c>
      <c r="N209" s="37">
        <f>L209*1.22</f>
        <v>244000</v>
      </c>
      <c r="O209" s="38" t="s">
        <v>391</v>
      </c>
      <c r="P209" s="39" t="s">
        <v>115</v>
      </c>
    </row>
    <row r="210" spans="1:16" ht="36" x14ac:dyDescent="0.25">
      <c r="A210" s="31"/>
      <c r="B210" s="65"/>
      <c r="C210" s="67"/>
      <c r="D210" s="67"/>
      <c r="E210" s="67"/>
      <c r="F210" s="67"/>
      <c r="G210" s="68">
        <v>32311</v>
      </c>
      <c r="H210" s="40" t="s">
        <v>129</v>
      </c>
      <c r="I210" s="15">
        <v>500000</v>
      </c>
      <c r="J210" s="15">
        <v>0</v>
      </c>
      <c r="K210" s="15">
        <v>-500000</v>
      </c>
      <c r="L210" s="15">
        <f>SUM(I210:K210)</f>
        <v>0</v>
      </c>
      <c r="M210" s="37">
        <f t="shared" si="81"/>
        <v>0</v>
      </c>
      <c r="N210" s="37">
        <f t="shared" ref="N210:N211" si="84">L210*1.22</f>
        <v>0</v>
      </c>
      <c r="O210" s="38" t="s">
        <v>391</v>
      </c>
      <c r="P210" s="73" t="s">
        <v>115</v>
      </c>
    </row>
    <row r="211" spans="1:16" ht="36.75" customHeight="1" x14ac:dyDescent="0.25">
      <c r="A211" s="154" t="s">
        <v>434</v>
      </c>
      <c r="B211" s="147" t="s">
        <v>440</v>
      </c>
      <c r="C211" s="148" t="s">
        <v>9</v>
      </c>
      <c r="D211" s="148"/>
      <c r="E211" s="148"/>
      <c r="F211" s="148"/>
      <c r="G211" s="149">
        <v>32311</v>
      </c>
      <c r="H211" s="150" t="s">
        <v>435</v>
      </c>
      <c r="I211" s="151">
        <v>0</v>
      </c>
      <c r="J211" s="151">
        <v>0</v>
      </c>
      <c r="K211" s="151">
        <v>190000</v>
      </c>
      <c r="L211" s="151">
        <f>SUM(I211:K211)</f>
        <v>190000</v>
      </c>
      <c r="M211" s="151">
        <f>L211*1.25</f>
        <v>237500</v>
      </c>
      <c r="N211" s="151">
        <f t="shared" si="84"/>
        <v>231800</v>
      </c>
      <c r="O211" s="152"/>
      <c r="P211" s="153" t="s">
        <v>10</v>
      </c>
    </row>
    <row r="212" spans="1:16" ht="30" customHeight="1" x14ac:dyDescent="0.25">
      <c r="A212" s="42"/>
      <c r="B212" s="43"/>
      <c r="C212" s="44"/>
      <c r="D212" s="44"/>
      <c r="E212" s="44"/>
      <c r="F212" s="44"/>
      <c r="G212" s="46">
        <v>32313</v>
      </c>
      <c r="H212" s="47" t="s">
        <v>130</v>
      </c>
      <c r="I212" s="48">
        <v>393000</v>
      </c>
      <c r="J212" s="48">
        <v>0</v>
      </c>
      <c r="K212" s="48">
        <v>0</v>
      </c>
      <c r="L212" s="48">
        <f>SUM(I212:K212)</f>
        <v>393000</v>
      </c>
      <c r="M212" s="48">
        <f t="shared" si="81"/>
        <v>491250</v>
      </c>
      <c r="N212" s="48">
        <f>L212*1.22</f>
        <v>479460</v>
      </c>
      <c r="O212" s="49" t="s">
        <v>391</v>
      </c>
      <c r="P212" s="101" t="s">
        <v>115</v>
      </c>
    </row>
    <row r="213" spans="1:16" ht="30" customHeight="1" x14ac:dyDescent="0.25">
      <c r="A213" s="21"/>
      <c r="B213" s="22"/>
      <c r="C213" s="23"/>
      <c r="D213" s="23"/>
      <c r="E213" s="23"/>
      <c r="F213" s="23"/>
      <c r="G213" s="24">
        <v>3232</v>
      </c>
      <c r="H213" s="25" t="s">
        <v>131</v>
      </c>
      <c r="I213" s="26">
        <f>I214+I217+I248</f>
        <v>3232000</v>
      </c>
      <c r="J213" s="26">
        <f t="shared" ref="J213:N213" si="85">J214+J217+J248</f>
        <v>0</v>
      </c>
      <c r="K213" s="26">
        <f t="shared" si="85"/>
        <v>0</v>
      </c>
      <c r="L213" s="26">
        <f t="shared" si="85"/>
        <v>3232000</v>
      </c>
      <c r="M213" s="26">
        <f t="shared" si="85"/>
        <v>4040000</v>
      </c>
      <c r="N213" s="26">
        <f t="shared" si="85"/>
        <v>2002200</v>
      </c>
      <c r="O213" s="30"/>
      <c r="P213" s="29"/>
    </row>
    <row r="214" spans="1:16" ht="30" customHeight="1" x14ac:dyDescent="0.25">
      <c r="A214" s="42"/>
      <c r="B214" s="43" t="s">
        <v>226</v>
      </c>
      <c r="C214" s="44" t="s">
        <v>9</v>
      </c>
      <c r="D214" s="44"/>
      <c r="E214" s="44"/>
      <c r="F214" s="44"/>
      <c r="G214" s="46">
        <v>32321</v>
      </c>
      <c r="H214" s="47" t="s">
        <v>132</v>
      </c>
      <c r="I214" s="48">
        <f>SUM(I215:I216)</f>
        <v>100000</v>
      </c>
      <c r="J214" s="48">
        <f t="shared" ref="J214:N214" si="86">SUM(J215:J216)</f>
        <v>0</v>
      </c>
      <c r="K214" s="48">
        <f t="shared" si="86"/>
        <v>0</v>
      </c>
      <c r="L214" s="48">
        <f t="shared" si="86"/>
        <v>100000</v>
      </c>
      <c r="M214" s="48">
        <f t="shared" si="86"/>
        <v>125000</v>
      </c>
      <c r="N214" s="48">
        <f t="shared" si="86"/>
        <v>122000</v>
      </c>
      <c r="O214" s="49"/>
      <c r="P214" s="50"/>
    </row>
    <row r="215" spans="1:16" ht="30" customHeight="1" x14ac:dyDescent="0.25">
      <c r="A215" s="31"/>
      <c r="B215" s="32"/>
      <c r="C215" s="33"/>
      <c r="D215" s="33"/>
      <c r="E215" s="33"/>
      <c r="F215" s="33"/>
      <c r="G215" s="35"/>
      <c r="H215" s="36" t="s">
        <v>133</v>
      </c>
      <c r="I215" s="37">
        <v>50000</v>
      </c>
      <c r="J215" s="37">
        <v>0</v>
      </c>
      <c r="K215" s="37">
        <v>0</v>
      </c>
      <c r="L215" s="15">
        <f>SUM(I215:K215)</f>
        <v>50000</v>
      </c>
      <c r="M215" s="37">
        <f t="shared" si="81"/>
        <v>62500</v>
      </c>
      <c r="N215" s="37">
        <f>L215*1.22</f>
        <v>61000</v>
      </c>
      <c r="O215" s="38"/>
      <c r="P215" s="39"/>
    </row>
    <row r="216" spans="1:16" ht="30" customHeight="1" x14ac:dyDescent="0.25">
      <c r="A216" s="31"/>
      <c r="B216" s="32"/>
      <c r="C216" s="33"/>
      <c r="D216" s="33"/>
      <c r="E216" s="33"/>
      <c r="F216" s="33"/>
      <c r="G216" s="35"/>
      <c r="H216" s="36" t="s">
        <v>134</v>
      </c>
      <c r="I216" s="37">
        <v>50000</v>
      </c>
      <c r="J216" s="37">
        <v>0</v>
      </c>
      <c r="K216" s="37">
        <v>0</v>
      </c>
      <c r="L216" s="15">
        <f>SUM(I216:K216)</f>
        <v>50000</v>
      </c>
      <c r="M216" s="37">
        <f t="shared" si="81"/>
        <v>62500</v>
      </c>
      <c r="N216" s="37">
        <f>L216*1.22</f>
        <v>61000</v>
      </c>
      <c r="O216" s="38"/>
      <c r="P216" s="39"/>
    </row>
    <row r="217" spans="1:16" ht="30" customHeight="1" x14ac:dyDescent="0.25">
      <c r="A217" s="42"/>
      <c r="B217" s="43"/>
      <c r="C217" s="44"/>
      <c r="D217" s="44"/>
      <c r="E217" s="44"/>
      <c r="F217" s="44"/>
      <c r="G217" s="46">
        <v>32322</v>
      </c>
      <c r="H217" s="47" t="s">
        <v>135</v>
      </c>
      <c r="I217" s="48">
        <f>SUM(I218:I224)</f>
        <v>2612000</v>
      </c>
      <c r="J217" s="48">
        <f t="shared" ref="J217:N217" si="87">SUM(J218:J224)</f>
        <v>0</v>
      </c>
      <c r="K217" s="48">
        <f t="shared" si="87"/>
        <v>0</v>
      </c>
      <c r="L217" s="48">
        <f t="shared" si="87"/>
        <v>2612000</v>
      </c>
      <c r="M217" s="48">
        <f t="shared" si="87"/>
        <v>3265000</v>
      </c>
      <c r="N217" s="48">
        <f t="shared" si="87"/>
        <v>1550800</v>
      </c>
      <c r="O217" s="49"/>
      <c r="P217" s="50"/>
    </row>
    <row r="218" spans="1:16" ht="30" customHeight="1" x14ac:dyDescent="0.25">
      <c r="A218" s="106"/>
      <c r="B218" s="32"/>
      <c r="C218" s="33"/>
      <c r="D218" s="33"/>
      <c r="E218" s="33"/>
      <c r="F218" s="33"/>
      <c r="G218" s="33"/>
      <c r="H218" s="36" t="s">
        <v>136</v>
      </c>
      <c r="I218" s="37">
        <v>15000</v>
      </c>
      <c r="J218" s="37">
        <v>0</v>
      </c>
      <c r="K218" s="37">
        <v>0</v>
      </c>
      <c r="L218" s="15">
        <f t="shared" ref="L218:L223" si="88">SUM(I218:K218)</f>
        <v>15000</v>
      </c>
      <c r="M218" s="37">
        <f t="shared" si="81"/>
        <v>18750</v>
      </c>
      <c r="N218" s="107">
        <f>L218*1.22</f>
        <v>18300</v>
      </c>
      <c r="O218" s="108"/>
      <c r="P218" s="39"/>
    </row>
    <row r="219" spans="1:16" ht="30" customHeight="1" x14ac:dyDescent="0.25">
      <c r="A219" s="106"/>
      <c r="B219" s="32"/>
      <c r="C219" s="33"/>
      <c r="D219" s="33"/>
      <c r="E219" s="33"/>
      <c r="F219" s="33"/>
      <c r="G219" s="33"/>
      <c r="H219" s="36" t="s">
        <v>137</v>
      </c>
      <c r="I219" s="37">
        <v>20000</v>
      </c>
      <c r="J219" s="37">
        <v>0</v>
      </c>
      <c r="K219" s="37">
        <v>0</v>
      </c>
      <c r="L219" s="15">
        <f t="shared" si="88"/>
        <v>20000</v>
      </c>
      <c r="M219" s="37">
        <f t="shared" si="81"/>
        <v>25000</v>
      </c>
      <c r="N219" s="107">
        <f t="shared" ref="N219:N222" si="89">L219*1.22</f>
        <v>24400</v>
      </c>
      <c r="O219" s="108"/>
      <c r="P219" s="39"/>
    </row>
    <row r="220" spans="1:16" ht="30" customHeight="1" x14ac:dyDescent="0.25">
      <c r="A220" s="106"/>
      <c r="B220" s="32"/>
      <c r="C220" s="33"/>
      <c r="D220" s="33"/>
      <c r="E220" s="33"/>
      <c r="F220" s="33"/>
      <c r="G220" s="33"/>
      <c r="H220" s="36" t="s">
        <v>138</v>
      </c>
      <c r="I220" s="37">
        <v>20000</v>
      </c>
      <c r="J220" s="37">
        <v>0</v>
      </c>
      <c r="K220" s="37">
        <v>0</v>
      </c>
      <c r="L220" s="15">
        <f t="shared" si="88"/>
        <v>20000</v>
      </c>
      <c r="M220" s="37">
        <f t="shared" si="81"/>
        <v>25000</v>
      </c>
      <c r="N220" s="107">
        <f t="shared" si="89"/>
        <v>24400</v>
      </c>
      <c r="O220" s="108"/>
      <c r="P220" s="39"/>
    </row>
    <row r="221" spans="1:16" ht="30" customHeight="1" x14ac:dyDescent="0.25">
      <c r="A221" s="106"/>
      <c r="B221" s="32" t="s">
        <v>227</v>
      </c>
      <c r="C221" s="33" t="s">
        <v>9</v>
      </c>
      <c r="D221" s="33"/>
      <c r="E221" s="33"/>
      <c r="F221" s="33"/>
      <c r="G221" s="33"/>
      <c r="H221" s="36" t="s">
        <v>139</v>
      </c>
      <c r="I221" s="37">
        <v>145000</v>
      </c>
      <c r="J221" s="37">
        <v>0</v>
      </c>
      <c r="K221" s="37">
        <v>0</v>
      </c>
      <c r="L221" s="15">
        <f t="shared" si="88"/>
        <v>145000</v>
      </c>
      <c r="M221" s="37">
        <f t="shared" si="81"/>
        <v>181250</v>
      </c>
      <c r="N221" s="107">
        <f t="shared" si="89"/>
        <v>176900</v>
      </c>
      <c r="O221" s="108" t="s">
        <v>391</v>
      </c>
      <c r="P221" s="39"/>
    </row>
    <row r="222" spans="1:16" ht="30" customHeight="1" x14ac:dyDescent="0.25">
      <c r="A222" s="106"/>
      <c r="B222" s="32" t="s">
        <v>228</v>
      </c>
      <c r="C222" s="33" t="s">
        <v>9</v>
      </c>
      <c r="D222" s="33"/>
      <c r="E222" s="33"/>
      <c r="F222" s="33"/>
      <c r="G222" s="33"/>
      <c r="H222" s="36" t="s">
        <v>140</v>
      </c>
      <c r="I222" s="37">
        <v>90000</v>
      </c>
      <c r="J222" s="37">
        <v>0</v>
      </c>
      <c r="K222" s="37">
        <v>0</v>
      </c>
      <c r="L222" s="15">
        <f t="shared" si="88"/>
        <v>90000</v>
      </c>
      <c r="M222" s="37">
        <f t="shared" si="81"/>
        <v>112500</v>
      </c>
      <c r="N222" s="107">
        <f t="shared" si="89"/>
        <v>109800</v>
      </c>
      <c r="O222" s="108" t="s">
        <v>391</v>
      </c>
      <c r="P222" s="39"/>
    </row>
    <row r="223" spans="1:16" ht="30" customHeight="1" x14ac:dyDescent="0.25">
      <c r="A223" s="106"/>
      <c r="B223" s="32" t="s">
        <v>229</v>
      </c>
      <c r="C223" s="33" t="s">
        <v>9</v>
      </c>
      <c r="D223" s="33"/>
      <c r="E223" s="33"/>
      <c r="F223" s="33"/>
      <c r="G223" s="33"/>
      <c r="H223" s="36" t="s">
        <v>141</v>
      </c>
      <c r="I223" s="37">
        <v>50000</v>
      </c>
      <c r="J223" s="37">
        <v>0</v>
      </c>
      <c r="K223" s="37">
        <v>0</v>
      </c>
      <c r="L223" s="15">
        <f t="shared" si="88"/>
        <v>50000</v>
      </c>
      <c r="M223" s="37">
        <f t="shared" si="81"/>
        <v>62500</v>
      </c>
      <c r="N223" s="107">
        <f>L223*1.22</f>
        <v>61000</v>
      </c>
      <c r="O223" s="108" t="s">
        <v>391</v>
      </c>
      <c r="P223" s="39"/>
    </row>
    <row r="224" spans="1:16" ht="36" x14ac:dyDescent="0.25">
      <c r="A224" s="109"/>
      <c r="B224" s="53" t="s">
        <v>230</v>
      </c>
      <c r="C224" s="54" t="s">
        <v>11</v>
      </c>
      <c r="D224" s="54" t="s">
        <v>197</v>
      </c>
      <c r="E224" s="83"/>
      <c r="F224" s="54" t="s">
        <v>17</v>
      </c>
      <c r="G224" s="55">
        <v>32322</v>
      </c>
      <c r="H224" s="56" t="s">
        <v>198</v>
      </c>
      <c r="I224" s="63">
        <f>SUM(I225:I247)</f>
        <v>2272000</v>
      </c>
      <c r="J224" s="63">
        <f t="shared" ref="J224:N224" si="90">SUM(J225:J247)</f>
        <v>0</v>
      </c>
      <c r="K224" s="63">
        <f t="shared" si="90"/>
        <v>0</v>
      </c>
      <c r="L224" s="63">
        <f t="shared" si="90"/>
        <v>2272000</v>
      </c>
      <c r="M224" s="63">
        <f t="shared" si="90"/>
        <v>2840000</v>
      </c>
      <c r="N224" s="63">
        <f t="shared" si="90"/>
        <v>1136000</v>
      </c>
      <c r="O224" s="95" t="s">
        <v>391</v>
      </c>
      <c r="P224" s="59" t="s">
        <v>10</v>
      </c>
    </row>
    <row r="225" spans="1:16" ht="30" customHeight="1" x14ac:dyDescent="0.25">
      <c r="A225" s="106"/>
      <c r="B225" s="32"/>
      <c r="C225" s="33"/>
      <c r="D225" s="33"/>
      <c r="E225" s="33"/>
      <c r="F225" s="33"/>
      <c r="G225" s="33"/>
      <c r="H225" s="36" t="s">
        <v>142</v>
      </c>
      <c r="I225" s="37">
        <v>410000</v>
      </c>
      <c r="J225" s="37">
        <v>0</v>
      </c>
      <c r="K225" s="37">
        <v>0</v>
      </c>
      <c r="L225" s="69">
        <f t="shared" ref="L225:L247" si="91">SUM(I225:K225)</f>
        <v>410000</v>
      </c>
      <c r="M225" s="37">
        <f t="shared" si="81"/>
        <v>512500</v>
      </c>
      <c r="N225" s="107">
        <f>L225/2</f>
        <v>205000</v>
      </c>
      <c r="O225" s="108"/>
      <c r="P225" s="39"/>
    </row>
    <row r="226" spans="1:16" ht="30" customHeight="1" x14ac:dyDescent="0.25">
      <c r="A226" s="106"/>
      <c r="B226" s="32"/>
      <c r="C226" s="33"/>
      <c r="D226" s="33"/>
      <c r="E226" s="33"/>
      <c r="F226" s="33"/>
      <c r="G226" s="33"/>
      <c r="H226" s="36" t="s">
        <v>143</v>
      </c>
      <c r="I226" s="37">
        <v>460000</v>
      </c>
      <c r="J226" s="37">
        <v>0</v>
      </c>
      <c r="K226" s="37">
        <v>0</v>
      </c>
      <c r="L226" s="69">
        <f t="shared" si="91"/>
        <v>460000</v>
      </c>
      <c r="M226" s="37">
        <f t="shared" si="81"/>
        <v>575000</v>
      </c>
      <c r="N226" s="107">
        <f t="shared" ref="N226:N247" si="92">L226/2</f>
        <v>230000</v>
      </c>
      <c r="O226" s="108"/>
      <c r="P226" s="39"/>
    </row>
    <row r="227" spans="1:16" ht="30" customHeight="1" x14ac:dyDescent="0.25">
      <c r="A227" s="106"/>
      <c r="B227" s="32"/>
      <c r="C227" s="33"/>
      <c r="D227" s="33"/>
      <c r="E227" s="33"/>
      <c r="F227" s="33"/>
      <c r="G227" s="33"/>
      <c r="H227" s="36" t="s">
        <v>144</v>
      </c>
      <c r="I227" s="37">
        <v>250000</v>
      </c>
      <c r="J227" s="37">
        <v>0</v>
      </c>
      <c r="K227" s="37">
        <v>0</v>
      </c>
      <c r="L227" s="69">
        <f t="shared" si="91"/>
        <v>250000</v>
      </c>
      <c r="M227" s="37">
        <f t="shared" si="81"/>
        <v>312500</v>
      </c>
      <c r="N227" s="107">
        <f t="shared" si="92"/>
        <v>125000</v>
      </c>
      <c r="O227" s="108"/>
      <c r="P227" s="39"/>
    </row>
    <row r="228" spans="1:16" ht="30" customHeight="1" x14ac:dyDescent="0.25">
      <c r="A228" s="106"/>
      <c r="B228" s="32"/>
      <c r="C228" s="33"/>
      <c r="D228" s="33"/>
      <c r="E228" s="33"/>
      <c r="F228" s="33"/>
      <c r="G228" s="33"/>
      <c r="H228" s="36" t="s">
        <v>145</v>
      </c>
      <c r="I228" s="37">
        <v>20000</v>
      </c>
      <c r="J228" s="37">
        <v>0</v>
      </c>
      <c r="K228" s="37">
        <v>0</v>
      </c>
      <c r="L228" s="69">
        <f t="shared" si="91"/>
        <v>20000</v>
      </c>
      <c r="M228" s="37">
        <f t="shared" si="81"/>
        <v>25000</v>
      </c>
      <c r="N228" s="107">
        <f t="shared" si="92"/>
        <v>10000</v>
      </c>
      <c r="O228" s="108"/>
      <c r="P228" s="39"/>
    </row>
    <row r="229" spans="1:16" ht="30" customHeight="1" x14ac:dyDescent="0.25">
      <c r="A229" s="106"/>
      <c r="B229" s="32"/>
      <c r="C229" s="33"/>
      <c r="D229" s="33"/>
      <c r="E229" s="33"/>
      <c r="F229" s="33"/>
      <c r="G229" s="33"/>
      <c r="H229" s="36" t="s">
        <v>295</v>
      </c>
      <c r="I229" s="37">
        <v>70000</v>
      </c>
      <c r="J229" s="37">
        <v>0</v>
      </c>
      <c r="K229" s="37">
        <v>0</v>
      </c>
      <c r="L229" s="69">
        <f t="shared" si="91"/>
        <v>70000</v>
      </c>
      <c r="M229" s="37">
        <f t="shared" si="81"/>
        <v>87500</v>
      </c>
      <c r="N229" s="107">
        <f t="shared" si="92"/>
        <v>35000</v>
      </c>
      <c r="O229" s="108"/>
      <c r="P229" s="39"/>
    </row>
    <row r="230" spans="1:16" ht="30" customHeight="1" x14ac:dyDescent="0.25">
      <c r="A230" s="106"/>
      <c r="B230" s="32"/>
      <c r="C230" s="33"/>
      <c r="D230" s="33"/>
      <c r="E230" s="33"/>
      <c r="F230" s="33"/>
      <c r="G230" s="33"/>
      <c r="H230" s="36" t="s">
        <v>287</v>
      </c>
      <c r="I230" s="37">
        <v>70000</v>
      </c>
      <c r="J230" s="37">
        <v>0</v>
      </c>
      <c r="K230" s="37">
        <v>0</v>
      </c>
      <c r="L230" s="69">
        <f t="shared" si="91"/>
        <v>70000</v>
      </c>
      <c r="M230" s="37">
        <f t="shared" si="81"/>
        <v>87500</v>
      </c>
      <c r="N230" s="107">
        <f t="shared" si="92"/>
        <v>35000</v>
      </c>
      <c r="O230" s="108"/>
      <c r="P230" s="39"/>
    </row>
    <row r="231" spans="1:16" ht="36" x14ac:dyDescent="0.25">
      <c r="A231" s="106"/>
      <c r="B231" s="32"/>
      <c r="C231" s="33"/>
      <c r="D231" s="33"/>
      <c r="E231" s="33"/>
      <c r="F231" s="33"/>
      <c r="G231" s="33"/>
      <c r="H231" s="36" t="s">
        <v>146</v>
      </c>
      <c r="I231" s="37">
        <v>80000</v>
      </c>
      <c r="J231" s="37">
        <v>0</v>
      </c>
      <c r="K231" s="37">
        <v>0</v>
      </c>
      <c r="L231" s="69">
        <f t="shared" si="91"/>
        <v>80000</v>
      </c>
      <c r="M231" s="37">
        <f t="shared" si="81"/>
        <v>100000</v>
      </c>
      <c r="N231" s="107">
        <f t="shared" si="92"/>
        <v>40000</v>
      </c>
      <c r="O231" s="108"/>
      <c r="P231" s="39"/>
    </row>
    <row r="232" spans="1:16" ht="30" customHeight="1" x14ac:dyDescent="0.25">
      <c r="A232" s="106"/>
      <c r="B232" s="32"/>
      <c r="C232" s="33"/>
      <c r="D232" s="33"/>
      <c r="E232" s="33"/>
      <c r="F232" s="33"/>
      <c r="G232" s="33"/>
      <c r="H232" s="36" t="s">
        <v>147</v>
      </c>
      <c r="I232" s="37">
        <v>64000</v>
      </c>
      <c r="J232" s="37">
        <v>0</v>
      </c>
      <c r="K232" s="37">
        <v>0</v>
      </c>
      <c r="L232" s="69">
        <f t="shared" si="91"/>
        <v>64000</v>
      </c>
      <c r="M232" s="37">
        <f t="shared" si="81"/>
        <v>80000</v>
      </c>
      <c r="N232" s="107">
        <f t="shared" si="92"/>
        <v>32000</v>
      </c>
      <c r="O232" s="108"/>
      <c r="P232" s="39"/>
    </row>
    <row r="233" spans="1:16" ht="30" customHeight="1" x14ac:dyDescent="0.25">
      <c r="A233" s="106"/>
      <c r="B233" s="32"/>
      <c r="C233" s="33"/>
      <c r="D233" s="33"/>
      <c r="E233" s="33"/>
      <c r="F233" s="33"/>
      <c r="G233" s="33"/>
      <c r="H233" s="36" t="s">
        <v>148</v>
      </c>
      <c r="I233" s="37">
        <v>10000</v>
      </c>
      <c r="J233" s="37">
        <v>0</v>
      </c>
      <c r="K233" s="37">
        <v>0</v>
      </c>
      <c r="L233" s="69">
        <f t="shared" si="91"/>
        <v>10000</v>
      </c>
      <c r="M233" s="37">
        <f t="shared" si="81"/>
        <v>12500</v>
      </c>
      <c r="N233" s="107">
        <f t="shared" si="92"/>
        <v>5000</v>
      </c>
      <c r="O233" s="108"/>
      <c r="P233" s="39"/>
    </row>
    <row r="234" spans="1:16" ht="30" customHeight="1" x14ac:dyDescent="0.25">
      <c r="A234" s="106"/>
      <c r="B234" s="32"/>
      <c r="C234" s="33"/>
      <c r="D234" s="33"/>
      <c r="E234" s="33"/>
      <c r="F234" s="33"/>
      <c r="G234" s="33"/>
      <c r="H234" s="36" t="s">
        <v>149</v>
      </c>
      <c r="I234" s="37">
        <v>40000</v>
      </c>
      <c r="J234" s="37">
        <v>0</v>
      </c>
      <c r="K234" s="37">
        <v>0</v>
      </c>
      <c r="L234" s="69">
        <f t="shared" si="91"/>
        <v>40000</v>
      </c>
      <c r="M234" s="37">
        <f t="shared" si="81"/>
        <v>50000</v>
      </c>
      <c r="N234" s="107">
        <f t="shared" si="92"/>
        <v>20000</v>
      </c>
      <c r="O234" s="108"/>
      <c r="P234" s="39"/>
    </row>
    <row r="235" spans="1:16" ht="30" customHeight="1" x14ac:dyDescent="0.25">
      <c r="A235" s="106"/>
      <c r="B235" s="32"/>
      <c r="C235" s="33"/>
      <c r="D235" s="33"/>
      <c r="E235" s="33"/>
      <c r="F235" s="33"/>
      <c r="G235" s="33"/>
      <c r="H235" s="36" t="s">
        <v>150</v>
      </c>
      <c r="I235" s="37">
        <v>60000</v>
      </c>
      <c r="J235" s="37">
        <v>0</v>
      </c>
      <c r="K235" s="37">
        <v>0</v>
      </c>
      <c r="L235" s="69">
        <f t="shared" si="91"/>
        <v>60000</v>
      </c>
      <c r="M235" s="37">
        <f t="shared" si="81"/>
        <v>75000</v>
      </c>
      <c r="N235" s="107">
        <f t="shared" si="92"/>
        <v>30000</v>
      </c>
      <c r="O235" s="108"/>
      <c r="P235" s="39"/>
    </row>
    <row r="236" spans="1:16" ht="36" x14ac:dyDescent="0.25">
      <c r="A236" s="106"/>
      <c r="B236" s="32"/>
      <c r="C236" s="33"/>
      <c r="D236" s="33"/>
      <c r="E236" s="33"/>
      <c r="F236" s="33"/>
      <c r="G236" s="33"/>
      <c r="H236" s="36" t="s">
        <v>151</v>
      </c>
      <c r="I236" s="37">
        <v>80000</v>
      </c>
      <c r="J236" s="37">
        <v>0</v>
      </c>
      <c r="K236" s="37">
        <v>0</v>
      </c>
      <c r="L236" s="69">
        <f t="shared" si="91"/>
        <v>80000</v>
      </c>
      <c r="M236" s="37">
        <f t="shared" si="81"/>
        <v>100000</v>
      </c>
      <c r="N236" s="107">
        <f t="shared" si="92"/>
        <v>40000</v>
      </c>
      <c r="O236" s="108"/>
      <c r="P236" s="39"/>
    </row>
    <row r="237" spans="1:16" ht="30" customHeight="1" x14ac:dyDescent="0.25">
      <c r="A237" s="106"/>
      <c r="B237" s="32"/>
      <c r="C237" s="33"/>
      <c r="D237" s="33"/>
      <c r="E237" s="33"/>
      <c r="F237" s="33"/>
      <c r="G237" s="33"/>
      <c r="H237" s="36" t="s">
        <v>152</v>
      </c>
      <c r="I237" s="37">
        <v>10000</v>
      </c>
      <c r="J237" s="37">
        <v>0</v>
      </c>
      <c r="K237" s="37">
        <v>0</v>
      </c>
      <c r="L237" s="69">
        <f t="shared" si="91"/>
        <v>10000</v>
      </c>
      <c r="M237" s="37">
        <f t="shared" si="81"/>
        <v>12500</v>
      </c>
      <c r="N237" s="107">
        <f t="shared" si="92"/>
        <v>5000</v>
      </c>
      <c r="O237" s="108"/>
      <c r="P237" s="39"/>
    </row>
    <row r="238" spans="1:16" ht="30" customHeight="1" x14ac:dyDescent="0.25">
      <c r="A238" s="106"/>
      <c r="B238" s="32"/>
      <c r="C238" s="33"/>
      <c r="D238" s="33"/>
      <c r="E238" s="33"/>
      <c r="F238" s="33"/>
      <c r="G238" s="33"/>
      <c r="H238" s="36" t="s">
        <v>153</v>
      </c>
      <c r="I238" s="37">
        <v>12000</v>
      </c>
      <c r="J238" s="37">
        <v>0</v>
      </c>
      <c r="K238" s="37">
        <v>0</v>
      </c>
      <c r="L238" s="69">
        <f t="shared" si="91"/>
        <v>12000</v>
      </c>
      <c r="M238" s="37">
        <f t="shared" si="81"/>
        <v>15000</v>
      </c>
      <c r="N238" s="107">
        <f t="shared" si="92"/>
        <v>6000</v>
      </c>
      <c r="O238" s="108"/>
      <c r="P238" s="39"/>
    </row>
    <row r="239" spans="1:16" ht="30" customHeight="1" x14ac:dyDescent="0.25">
      <c r="A239" s="106"/>
      <c r="B239" s="32"/>
      <c r="C239" s="33"/>
      <c r="D239" s="33"/>
      <c r="E239" s="33"/>
      <c r="F239" s="33"/>
      <c r="G239" s="33"/>
      <c r="H239" s="36" t="s">
        <v>268</v>
      </c>
      <c r="I239" s="37">
        <v>16000</v>
      </c>
      <c r="J239" s="37">
        <v>0</v>
      </c>
      <c r="K239" s="37">
        <v>0</v>
      </c>
      <c r="L239" s="69">
        <f t="shared" si="91"/>
        <v>16000</v>
      </c>
      <c r="M239" s="37">
        <f t="shared" si="81"/>
        <v>20000</v>
      </c>
      <c r="N239" s="107">
        <f t="shared" si="92"/>
        <v>8000</v>
      </c>
      <c r="O239" s="108"/>
      <c r="P239" s="39"/>
    </row>
    <row r="240" spans="1:16" ht="30" customHeight="1" x14ac:dyDescent="0.25">
      <c r="A240" s="106"/>
      <c r="B240" s="32"/>
      <c r="C240" s="33"/>
      <c r="D240" s="33"/>
      <c r="E240" s="33"/>
      <c r="F240" s="33"/>
      <c r="G240" s="33"/>
      <c r="H240" s="36" t="s">
        <v>154</v>
      </c>
      <c r="I240" s="15">
        <v>10000</v>
      </c>
      <c r="J240" s="15">
        <v>0</v>
      </c>
      <c r="K240" s="15">
        <v>0</v>
      </c>
      <c r="L240" s="69">
        <f t="shared" si="91"/>
        <v>10000</v>
      </c>
      <c r="M240" s="37">
        <f t="shared" si="81"/>
        <v>12500</v>
      </c>
      <c r="N240" s="107">
        <f t="shared" si="92"/>
        <v>5000</v>
      </c>
      <c r="O240" s="108"/>
      <c r="P240" s="39"/>
    </row>
    <row r="241" spans="1:16" ht="30" customHeight="1" x14ac:dyDescent="0.25">
      <c r="A241" s="106"/>
      <c r="B241" s="32"/>
      <c r="C241" s="33"/>
      <c r="D241" s="33"/>
      <c r="E241" s="33"/>
      <c r="F241" s="33"/>
      <c r="G241" s="33"/>
      <c r="H241" s="36" t="s">
        <v>155</v>
      </c>
      <c r="I241" s="37">
        <v>10000</v>
      </c>
      <c r="J241" s="37">
        <v>0</v>
      </c>
      <c r="K241" s="37">
        <v>0</v>
      </c>
      <c r="L241" s="69">
        <f t="shared" si="91"/>
        <v>10000</v>
      </c>
      <c r="M241" s="37">
        <f t="shared" si="81"/>
        <v>12500</v>
      </c>
      <c r="N241" s="107">
        <f t="shared" si="92"/>
        <v>5000</v>
      </c>
      <c r="O241" s="108"/>
      <c r="P241" s="39"/>
    </row>
    <row r="242" spans="1:16" ht="30" customHeight="1" x14ac:dyDescent="0.25">
      <c r="A242" s="106"/>
      <c r="B242" s="32"/>
      <c r="C242" s="33"/>
      <c r="D242" s="33"/>
      <c r="E242" s="33"/>
      <c r="F242" s="33"/>
      <c r="G242" s="33"/>
      <c r="H242" s="36" t="s">
        <v>156</v>
      </c>
      <c r="I242" s="37">
        <v>50000</v>
      </c>
      <c r="J242" s="37">
        <v>0</v>
      </c>
      <c r="K242" s="37">
        <v>0</v>
      </c>
      <c r="L242" s="69">
        <f t="shared" si="91"/>
        <v>50000</v>
      </c>
      <c r="M242" s="37">
        <f t="shared" si="81"/>
        <v>62500</v>
      </c>
      <c r="N242" s="107">
        <f t="shared" si="92"/>
        <v>25000</v>
      </c>
      <c r="O242" s="108"/>
      <c r="P242" s="39"/>
    </row>
    <row r="243" spans="1:16" ht="30" customHeight="1" x14ac:dyDescent="0.25">
      <c r="A243" s="106"/>
      <c r="B243" s="32"/>
      <c r="C243" s="33"/>
      <c r="D243" s="33"/>
      <c r="E243" s="33"/>
      <c r="F243" s="33"/>
      <c r="G243" s="33"/>
      <c r="H243" s="36" t="s">
        <v>157</v>
      </c>
      <c r="I243" s="37">
        <v>60000</v>
      </c>
      <c r="J243" s="37">
        <v>0</v>
      </c>
      <c r="K243" s="37">
        <v>0</v>
      </c>
      <c r="L243" s="69">
        <f t="shared" si="91"/>
        <v>60000</v>
      </c>
      <c r="M243" s="37">
        <f t="shared" si="81"/>
        <v>75000</v>
      </c>
      <c r="N243" s="107">
        <f t="shared" si="92"/>
        <v>30000</v>
      </c>
      <c r="O243" s="108"/>
      <c r="P243" s="39"/>
    </row>
    <row r="244" spans="1:16" ht="30" customHeight="1" x14ac:dyDescent="0.25">
      <c r="A244" s="106"/>
      <c r="B244" s="32"/>
      <c r="C244" s="33"/>
      <c r="D244" s="33"/>
      <c r="E244" s="33"/>
      <c r="F244" s="33"/>
      <c r="G244" s="33"/>
      <c r="H244" s="36" t="s">
        <v>159</v>
      </c>
      <c r="I244" s="37">
        <v>200000</v>
      </c>
      <c r="J244" s="37">
        <v>0</v>
      </c>
      <c r="K244" s="37">
        <v>0</v>
      </c>
      <c r="L244" s="69">
        <f t="shared" si="91"/>
        <v>200000</v>
      </c>
      <c r="M244" s="37">
        <f t="shared" si="81"/>
        <v>250000</v>
      </c>
      <c r="N244" s="107">
        <f t="shared" si="92"/>
        <v>100000</v>
      </c>
      <c r="O244" s="108"/>
      <c r="P244" s="39"/>
    </row>
    <row r="245" spans="1:16" ht="30" customHeight="1" x14ac:dyDescent="0.25">
      <c r="A245" s="106"/>
      <c r="B245" s="32"/>
      <c r="C245" s="33"/>
      <c r="D245" s="33"/>
      <c r="E245" s="33"/>
      <c r="F245" s="33"/>
      <c r="G245" s="33"/>
      <c r="H245" s="36" t="s">
        <v>158</v>
      </c>
      <c r="I245" s="37">
        <v>150000</v>
      </c>
      <c r="J245" s="37">
        <v>0</v>
      </c>
      <c r="K245" s="37">
        <v>0</v>
      </c>
      <c r="L245" s="69">
        <f t="shared" si="91"/>
        <v>150000</v>
      </c>
      <c r="M245" s="37">
        <f t="shared" si="81"/>
        <v>187500</v>
      </c>
      <c r="N245" s="107">
        <f t="shared" si="92"/>
        <v>75000</v>
      </c>
      <c r="O245" s="108"/>
      <c r="P245" s="39"/>
    </row>
    <row r="246" spans="1:16" ht="30" customHeight="1" x14ac:dyDescent="0.25">
      <c r="A246" s="106"/>
      <c r="B246" s="32"/>
      <c r="C246" s="33"/>
      <c r="D246" s="33"/>
      <c r="E246" s="33"/>
      <c r="F246" s="33"/>
      <c r="G246" s="33"/>
      <c r="H246" s="36" t="s">
        <v>231</v>
      </c>
      <c r="I246" s="37">
        <v>70000</v>
      </c>
      <c r="J246" s="37">
        <v>0</v>
      </c>
      <c r="K246" s="37">
        <v>0</v>
      </c>
      <c r="L246" s="69">
        <f t="shared" si="91"/>
        <v>70000</v>
      </c>
      <c r="M246" s="37">
        <f t="shared" si="81"/>
        <v>87500</v>
      </c>
      <c r="N246" s="107">
        <f t="shared" si="92"/>
        <v>35000</v>
      </c>
      <c r="O246" s="108"/>
      <c r="P246" s="39"/>
    </row>
    <row r="247" spans="1:16" ht="30" customHeight="1" x14ac:dyDescent="0.25">
      <c r="A247" s="106"/>
      <c r="B247" s="32"/>
      <c r="C247" s="33"/>
      <c r="D247" s="33"/>
      <c r="E247" s="33"/>
      <c r="F247" s="33"/>
      <c r="G247" s="33"/>
      <c r="H247" s="36" t="s">
        <v>232</v>
      </c>
      <c r="I247" s="37">
        <v>70000</v>
      </c>
      <c r="J247" s="37">
        <v>0</v>
      </c>
      <c r="K247" s="37">
        <v>0</v>
      </c>
      <c r="L247" s="69">
        <f t="shared" si="91"/>
        <v>70000</v>
      </c>
      <c r="M247" s="37">
        <f t="shared" si="81"/>
        <v>87500</v>
      </c>
      <c r="N247" s="107">
        <f t="shared" si="92"/>
        <v>35000</v>
      </c>
      <c r="O247" s="108"/>
      <c r="P247" s="39"/>
    </row>
    <row r="248" spans="1:16" ht="30" customHeight="1" x14ac:dyDescent="0.25">
      <c r="A248" s="42"/>
      <c r="B248" s="43"/>
      <c r="C248" s="44"/>
      <c r="D248" s="44"/>
      <c r="E248" s="44"/>
      <c r="F248" s="44"/>
      <c r="G248" s="46">
        <v>32323</v>
      </c>
      <c r="H248" s="47" t="s">
        <v>199</v>
      </c>
      <c r="I248" s="48">
        <f>I249+I254</f>
        <v>520000</v>
      </c>
      <c r="J248" s="48">
        <f t="shared" ref="J248:N248" si="93">J249+J254</f>
        <v>0</v>
      </c>
      <c r="K248" s="48">
        <f t="shared" si="93"/>
        <v>0</v>
      </c>
      <c r="L248" s="48">
        <f t="shared" si="93"/>
        <v>520000</v>
      </c>
      <c r="M248" s="48">
        <f t="shared" si="93"/>
        <v>650000</v>
      </c>
      <c r="N248" s="48">
        <f t="shared" si="93"/>
        <v>329400</v>
      </c>
      <c r="O248" s="49"/>
      <c r="P248" s="110"/>
    </row>
    <row r="249" spans="1:16" ht="30" customHeight="1" x14ac:dyDescent="0.25">
      <c r="A249" s="52" t="s">
        <v>330</v>
      </c>
      <c r="B249" s="53" t="s">
        <v>252</v>
      </c>
      <c r="C249" s="54" t="s">
        <v>11</v>
      </c>
      <c r="D249" s="54" t="s">
        <v>197</v>
      </c>
      <c r="E249" s="54" t="s">
        <v>408</v>
      </c>
      <c r="F249" s="54" t="s">
        <v>17</v>
      </c>
      <c r="G249" s="55">
        <v>323230</v>
      </c>
      <c r="H249" s="56" t="s">
        <v>207</v>
      </c>
      <c r="I249" s="57">
        <f>SUM(I250:I253)</f>
        <v>500000</v>
      </c>
      <c r="J249" s="57">
        <f t="shared" ref="J249:N249" si="94">SUM(J250:J253)</f>
        <v>0</v>
      </c>
      <c r="K249" s="57">
        <f t="shared" si="94"/>
        <v>0</v>
      </c>
      <c r="L249" s="57">
        <f t="shared" si="94"/>
        <v>500000</v>
      </c>
      <c r="M249" s="57">
        <f t="shared" si="94"/>
        <v>625000</v>
      </c>
      <c r="N249" s="57">
        <f t="shared" si="94"/>
        <v>305000</v>
      </c>
      <c r="O249" s="58" t="s">
        <v>391</v>
      </c>
      <c r="P249" s="59" t="s">
        <v>10</v>
      </c>
    </row>
    <row r="250" spans="1:16" ht="30" customHeight="1" x14ac:dyDescent="0.25">
      <c r="A250" s="31"/>
      <c r="B250" s="32"/>
      <c r="C250" s="33"/>
      <c r="D250" s="33"/>
      <c r="E250" s="33"/>
      <c r="F250" s="33"/>
      <c r="G250" s="35"/>
      <c r="H250" s="36" t="s">
        <v>255</v>
      </c>
      <c r="I250" s="37">
        <v>400000</v>
      </c>
      <c r="J250" s="37">
        <v>-10000</v>
      </c>
      <c r="K250" s="37">
        <v>0</v>
      </c>
      <c r="L250" s="37">
        <f>SUM(I250:K250)</f>
        <v>390000</v>
      </c>
      <c r="M250" s="37">
        <f t="shared" si="81"/>
        <v>487500</v>
      </c>
      <c r="N250" s="37">
        <f>L250*1.22/2</f>
        <v>237900</v>
      </c>
      <c r="O250" s="38"/>
      <c r="P250" s="39"/>
    </row>
    <row r="251" spans="1:16" ht="30" customHeight="1" x14ac:dyDescent="0.25">
      <c r="A251" s="31"/>
      <c r="B251" s="32"/>
      <c r="C251" s="33"/>
      <c r="D251" s="33"/>
      <c r="E251" s="33"/>
      <c r="F251" s="33"/>
      <c r="G251" s="35"/>
      <c r="H251" s="36" t="s">
        <v>256</v>
      </c>
      <c r="I251" s="37">
        <v>25000</v>
      </c>
      <c r="J251" s="37">
        <v>5000</v>
      </c>
      <c r="K251" s="37">
        <v>0</v>
      </c>
      <c r="L251" s="37">
        <f>SUM(I251:K251)</f>
        <v>30000</v>
      </c>
      <c r="M251" s="37">
        <f t="shared" si="81"/>
        <v>37500</v>
      </c>
      <c r="N251" s="37">
        <f t="shared" ref="N251:N253" si="95">L251*1.22/2</f>
        <v>18300</v>
      </c>
      <c r="O251" s="38"/>
      <c r="P251" s="39"/>
    </row>
    <row r="252" spans="1:16" ht="30" customHeight="1" x14ac:dyDescent="0.25">
      <c r="A252" s="31"/>
      <c r="B252" s="32"/>
      <c r="C252" s="33"/>
      <c r="D252" s="33"/>
      <c r="E252" s="33"/>
      <c r="F252" s="33"/>
      <c r="G252" s="35"/>
      <c r="H252" s="36" t="s">
        <v>257</v>
      </c>
      <c r="I252" s="37">
        <v>25000</v>
      </c>
      <c r="J252" s="37">
        <v>-25000</v>
      </c>
      <c r="K252" s="37">
        <v>0</v>
      </c>
      <c r="L252" s="37">
        <f>SUM(I252:K252)</f>
        <v>0</v>
      </c>
      <c r="M252" s="37">
        <f t="shared" si="81"/>
        <v>0</v>
      </c>
      <c r="N252" s="37">
        <f t="shared" si="95"/>
        <v>0</v>
      </c>
      <c r="O252" s="38"/>
      <c r="P252" s="39"/>
    </row>
    <row r="253" spans="1:16" ht="30" customHeight="1" x14ac:dyDescent="0.25">
      <c r="A253" s="31"/>
      <c r="B253" s="32"/>
      <c r="C253" s="33"/>
      <c r="D253" s="33"/>
      <c r="E253" s="33"/>
      <c r="F253" s="33"/>
      <c r="G253" s="35"/>
      <c r="H253" s="36" t="s">
        <v>258</v>
      </c>
      <c r="I253" s="37">
        <v>50000</v>
      </c>
      <c r="J253" s="37">
        <v>30000</v>
      </c>
      <c r="K253" s="37">
        <v>0</v>
      </c>
      <c r="L253" s="37">
        <f>SUM(I253:K253)</f>
        <v>80000</v>
      </c>
      <c r="M253" s="37">
        <f t="shared" si="81"/>
        <v>100000</v>
      </c>
      <c r="N253" s="37">
        <f t="shared" si="95"/>
        <v>48800</v>
      </c>
      <c r="O253" s="38"/>
      <c r="P253" s="39"/>
    </row>
    <row r="254" spans="1:16" s="145" customFormat="1" ht="30" customHeight="1" x14ac:dyDescent="0.25">
      <c r="A254" s="52"/>
      <c r="B254" s="53" t="s">
        <v>251</v>
      </c>
      <c r="C254" s="54" t="s">
        <v>9</v>
      </c>
      <c r="D254" s="54"/>
      <c r="E254" s="54"/>
      <c r="F254" s="54"/>
      <c r="G254" s="55">
        <v>323232</v>
      </c>
      <c r="H254" s="56" t="s">
        <v>160</v>
      </c>
      <c r="I254" s="57">
        <v>20000</v>
      </c>
      <c r="J254" s="57">
        <v>0</v>
      </c>
      <c r="K254" s="57">
        <v>0</v>
      </c>
      <c r="L254" s="57">
        <f>SUM(I254:K254)</f>
        <v>20000</v>
      </c>
      <c r="M254" s="57">
        <f t="shared" si="81"/>
        <v>25000</v>
      </c>
      <c r="N254" s="57">
        <f>L254*1.22</f>
        <v>24400</v>
      </c>
      <c r="O254" s="58" t="s">
        <v>391</v>
      </c>
      <c r="P254" s="59"/>
    </row>
    <row r="255" spans="1:16" ht="30" customHeight="1" x14ac:dyDescent="0.25">
      <c r="A255" s="111"/>
      <c r="B255" s="22"/>
      <c r="C255" s="23"/>
      <c r="D255" s="23"/>
      <c r="E255" s="23"/>
      <c r="F255" s="23"/>
      <c r="G255" s="23">
        <v>3233</v>
      </c>
      <c r="H255" s="25" t="s">
        <v>161</v>
      </c>
      <c r="I255" s="27">
        <f>I256+I257</f>
        <v>155000</v>
      </c>
      <c r="J255" s="27">
        <f t="shared" ref="J255:N255" si="96">J256+J257</f>
        <v>0</v>
      </c>
      <c r="K255" s="27">
        <f t="shared" si="96"/>
        <v>0</v>
      </c>
      <c r="L255" s="27">
        <f t="shared" si="96"/>
        <v>155000</v>
      </c>
      <c r="M255" s="27">
        <f t="shared" si="96"/>
        <v>193750</v>
      </c>
      <c r="N255" s="27">
        <f t="shared" si="96"/>
        <v>190000</v>
      </c>
      <c r="O255" s="28"/>
      <c r="P255" s="112"/>
    </row>
    <row r="256" spans="1:16" ht="45" customHeight="1" x14ac:dyDescent="0.25">
      <c r="A256" s="113"/>
      <c r="B256" s="65" t="s">
        <v>275</v>
      </c>
      <c r="C256" s="67" t="s">
        <v>9</v>
      </c>
      <c r="D256" s="67"/>
      <c r="E256" s="67"/>
      <c r="F256" s="67"/>
      <c r="G256" s="67">
        <v>32339</v>
      </c>
      <c r="H256" s="40" t="s">
        <v>277</v>
      </c>
      <c r="I256" s="69">
        <v>30000</v>
      </c>
      <c r="J256" s="69">
        <v>0</v>
      </c>
      <c r="K256" s="69">
        <v>0</v>
      </c>
      <c r="L256" s="69">
        <f>SUM(I256:K256)</f>
        <v>30000</v>
      </c>
      <c r="M256" s="69">
        <f t="shared" si="81"/>
        <v>37500</v>
      </c>
      <c r="N256" s="69">
        <f>M256</f>
        <v>37500</v>
      </c>
      <c r="O256" s="114" t="s">
        <v>391</v>
      </c>
      <c r="P256" s="39" t="s">
        <v>10</v>
      </c>
    </row>
    <row r="257" spans="1:16" ht="30" customHeight="1" x14ac:dyDescent="0.25">
      <c r="A257" s="31"/>
      <c r="B257" s="32" t="s">
        <v>233</v>
      </c>
      <c r="C257" s="33" t="s">
        <v>9</v>
      </c>
      <c r="D257" s="33"/>
      <c r="E257" s="33"/>
      <c r="F257" s="33"/>
      <c r="G257" s="35">
        <v>32339</v>
      </c>
      <c r="H257" s="36" t="s">
        <v>234</v>
      </c>
      <c r="I257" s="69">
        <v>125000</v>
      </c>
      <c r="J257" s="69">
        <v>0</v>
      </c>
      <c r="K257" s="69">
        <v>0</v>
      </c>
      <c r="L257" s="69">
        <f>SUM(I257:K257)</f>
        <v>125000</v>
      </c>
      <c r="M257" s="69">
        <f t="shared" si="81"/>
        <v>156250</v>
      </c>
      <c r="N257" s="37">
        <f>L257*1.22</f>
        <v>152500</v>
      </c>
      <c r="O257" s="38" t="s">
        <v>391</v>
      </c>
      <c r="P257" s="39" t="s">
        <v>10</v>
      </c>
    </row>
    <row r="258" spans="1:16" ht="30" customHeight="1" x14ac:dyDescent="0.25">
      <c r="A258" s="21"/>
      <c r="B258" s="22"/>
      <c r="C258" s="23"/>
      <c r="D258" s="23"/>
      <c r="E258" s="23"/>
      <c r="F258" s="23"/>
      <c r="G258" s="24">
        <v>3234</v>
      </c>
      <c r="H258" s="25" t="s">
        <v>162</v>
      </c>
      <c r="I258" s="26">
        <f>I259+I262+I263</f>
        <v>906000</v>
      </c>
      <c r="J258" s="26">
        <f t="shared" ref="J258:N258" si="97">J259+J262+J263</f>
        <v>0</v>
      </c>
      <c r="K258" s="26">
        <f t="shared" si="97"/>
        <v>159000</v>
      </c>
      <c r="L258" s="26">
        <f t="shared" si="97"/>
        <v>1065000</v>
      </c>
      <c r="M258" s="26">
        <f t="shared" si="97"/>
        <v>1331250</v>
      </c>
      <c r="N258" s="26">
        <f t="shared" si="97"/>
        <v>689300</v>
      </c>
      <c r="O258" s="30"/>
      <c r="P258" s="41"/>
    </row>
    <row r="259" spans="1:16" ht="30" customHeight="1" x14ac:dyDescent="0.25">
      <c r="A259" s="52" t="s">
        <v>427</v>
      </c>
      <c r="B259" s="53" t="s">
        <v>235</v>
      </c>
      <c r="C259" s="54" t="s">
        <v>11</v>
      </c>
      <c r="D259" s="54" t="s">
        <v>197</v>
      </c>
      <c r="E259" s="54"/>
      <c r="F259" s="54" t="s">
        <v>17</v>
      </c>
      <c r="G259" s="55">
        <v>32342</v>
      </c>
      <c r="H259" s="56" t="s">
        <v>270</v>
      </c>
      <c r="I259" s="57">
        <f>SUM(I260:I261)</f>
        <v>841000</v>
      </c>
      <c r="J259" s="57">
        <f t="shared" ref="J259:N259" si="98">SUM(J260:J261)</f>
        <v>0</v>
      </c>
      <c r="K259" s="57">
        <f t="shared" si="98"/>
        <v>159000</v>
      </c>
      <c r="L259" s="57">
        <f t="shared" si="98"/>
        <v>1000000</v>
      </c>
      <c r="M259" s="57">
        <f t="shared" si="98"/>
        <v>1250000</v>
      </c>
      <c r="N259" s="57">
        <f t="shared" si="98"/>
        <v>610000</v>
      </c>
      <c r="O259" s="58" t="s">
        <v>391</v>
      </c>
      <c r="P259" s="59" t="s">
        <v>10</v>
      </c>
    </row>
    <row r="260" spans="1:16" ht="45" customHeight="1" x14ac:dyDescent="0.25">
      <c r="A260" s="31"/>
      <c r="B260" s="32"/>
      <c r="C260" s="33"/>
      <c r="D260" s="33"/>
      <c r="E260" s="33"/>
      <c r="F260" s="33"/>
      <c r="G260" s="35"/>
      <c r="H260" s="13" t="s">
        <v>420</v>
      </c>
      <c r="I260" s="37">
        <v>761000</v>
      </c>
      <c r="J260" s="37">
        <v>0</v>
      </c>
      <c r="K260" s="37">
        <v>159000</v>
      </c>
      <c r="L260" s="15">
        <f>SUM(I260:K260)</f>
        <v>920000</v>
      </c>
      <c r="M260" s="37">
        <f t="shared" si="81"/>
        <v>1150000</v>
      </c>
      <c r="N260" s="37">
        <f>L260*1.22/2</f>
        <v>561200</v>
      </c>
      <c r="O260" s="38"/>
      <c r="P260" s="39"/>
    </row>
    <row r="261" spans="1:16" ht="30" customHeight="1" x14ac:dyDescent="0.25">
      <c r="A261" s="31"/>
      <c r="B261" s="32"/>
      <c r="C261" s="33"/>
      <c r="D261" s="33"/>
      <c r="E261" s="33"/>
      <c r="F261" s="33"/>
      <c r="G261" s="35"/>
      <c r="H261" s="13" t="s">
        <v>421</v>
      </c>
      <c r="I261" s="37">
        <v>80000</v>
      </c>
      <c r="J261" s="37">
        <v>0</v>
      </c>
      <c r="K261" s="37">
        <v>0</v>
      </c>
      <c r="L261" s="15">
        <f>SUM(I261:K261)</f>
        <v>80000</v>
      </c>
      <c r="M261" s="37">
        <f t="shared" si="81"/>
        <v>100000</v>
      </c>
      <c r="N261" s="37">
        <f>L261*1.22/2</f>
        <v>48800</v>
      </c>
      <c r="O261" s="38"/>
      <c r="P261" s="39"/>
    </row>
    <row r="262" spans="1:16" s="145" customFormat="1" ht="30" customHeight="1" x14ac:dyDescent="0.25">
      <c r="A262" s="52"/>
      <c r="B262" s="53"/>
      <c r="C262" s="54"/>
      <c r="D262" s="54"/>
      <c r="E262" s="54"/>
      <c r="F262" s="54"/>
      <c r="G262" s="55">
        <v>32344</v>
      </c>
      <c r="H262" s="56" t="s">
        <v>163</v>
      </c>
      <c r="I262" s="57">
        <v>15000</v>
      </c>
      <c r="J262" s="57">
        <v>0</v>
      </c>
      <c r="K262" s="57">
        <v>0</v>
      </c>
      <c r="L262" s="57">
        <f>SUM(I262:K262)</f>
        <v>15000</v>
      </c>
      <c r="M262" s="57">
        <f t="shared" si="81"/>
        <v>18750</v>
      </c>
      <c r="N262" s="57">
        <f>L262*1.22</f>
        <v>18300</v>
      </c>
      <c r="O262" s="58"/>
      <c r="P262" s="59"/>
    </row>
    <row r="263" spans="1:16" s="145" customFormat="1" ht="30" customHeight="1" x14ac:dyDescent="0.25">
      <c r="A263" s="52" t="s">
        <v>371</v>
      </c>
      <c r="B263" s="53" t="s">
        <v>236</v>
      </c>
      <c r="C263" s="54" t="s">
        <v>9</v>
      </c>
      <c r="D263" s="54"/>
      <c r="E263" s="54"/>
      <c r="F263" s="54"/>
      <c r="G263" s="55">
        <v>323492</v>
      </c>
      <c r="H263" s="56" t="s">
        <v>164</v>
      </c>
      <c r="I263" s="57">
        <v>50000</v>
      </c>
      <c r="J263" s="57">
        <v>0</v>
      </c>
      <c r="K263" s="57">
        <v>0</v>
      </c>
      <c r="L263" s="57">
        <f>SUM(I263:K263)</f>
        <v>50000</v>
      </c>
      <c r="M263" s="57">
        <f t="shared" si="81"/>
        <v>62500</v>
      </c>
      <c r="N263" s="57">
        <f>L263*1.22</f>
        <v>61000</v>
      </c>
      <c r="O263" s="58" t="s">
        <v>391</v>
      </c>
      <c r="P263" s="59" t="s">
        <v>10</v>
      </c>
    </row>
    <row r="264" spans="1:16" ht="30" customHeight="1" x14ac:dyDescent="0.25">
      <c r="A264" s="21"/>
      <c r="B264" s="22"/>
      <c r="C264" s="23"/>
      <c r="D264" s="23"/>
      <c r="E264" s="23"/>
      <c r="F264" s="23"/>
      <c r="G264" s="24">
        <v>3235</v>
      </c>
      <c r="H264" s="25" t="s">
        <v>253</v>
      </c>
      <c r="I264" s="26">
        <f>I265+I268</f>
        <v>236000</v>
      </c>
      <c r="J264" s="26">
        <f t="shared" ref="J264:N264" si="99">J265+J268</f>
        <v>0</v>
      </c>
      <c r="K264" s="26">
        <f t="shared" si="99"/>
        <v>46000</v>
      </c>
      <c r="L264" s="26">
        <f t="shared" si="99"/>
        <v>282000</v>
      </c>
      <c r="M264" s="26">
        <f t="shared" si="99"/>
        <v>352500</v>
      </c>
      <c r="N264" s="26">
        <f t="shared" si="99"/>
        <v>344040</v>
      </c>
      <c r="O264" s="30"/>
      <c r="P264" s="41"/>
    </row>
    <row r="265" spans="1:16" ht="30" customHeight="1" x14ac:dyDescent="0.25">
      <c r="A265" s="42"/>
      <c r="B265" s="43"/>
      <c r="C265" s="44"/>
      <c r="D265" s="44"/>
      <c r="E265" s="44"/>
      <c r="F265" s="44"/>
      <c r="G265" s="46">
        <v>32354</v>
      </c>
      <c r="H265" s="47" t="s">
        <v>424</v>
      </c>
      <c r="I265" s="48">
        <f>I266+I267</f>
        <v>86000</v>
      </c>
      <c r="J265" s="48">
        <f t="shared" ref="J265:N265" si="100">J266+J267</f>
        <v>0</v>
      </c>
      <c r="K265" s="48">
        <f t="shared" si="100"/>
        <v>0</v>
      </c>
      <c r="L265" s="48">
        <f t="shared" si="100"/>
        <v>86000</v>
      </c>
      <c r="M265" s="48">
        <f t="shared" si="100"/>
        <v>107500</v>
      </c>
      <c r="N265" s="48">
        <f t="shared" si="100"/>
        <v>104920</v>
      </c>
      <c r="O265" s="48"/>
      <c r="P265" s="110"/>
    </row>
    <row r="266" spans="1:16" ht="30" customHeight="1" x14ac:dyDescent="0.25">
      <c r="A266" s="71"/>
      <c r="B266" s="65" t="s">
        <v>273</v>
      </c>
      <c r="C266" s="33" t="s">
        <v>9</v>
      </c>
      <c r="D266" s="67"/>
      <c r="E266" s="67"/>
      <c r="F266" s="67"/>
      <c r="G266" s="68">
        <v>32354</v>
      </c>
      <c r="H266" s="40" t="s">
        <v>285</v>
      </c>
      <c r="I266" s="15">
        <v>26000</v>
      </c>
      <c r="J266" s="15">
        <v>0</v>
      </c>
      <c r="K266" s="15">
        <v>0</v>
      </c>
      <c r="L266" s="15">
        <f>SUM(I266:K266)</f>
        <v>26000</v>
      </c>
      <c r="M266" s="15">
        <f t="shared" si="81"/>
        <v>32500</v>
      </c>
      <c r="N266" s="15">
        <f>L266*1.22</f>
        <v>31720</v>
      </c>
      <c r="O266" s="72" t="s">
        <v>391</v>
      </c>
      <c r="P266" s="39" t="s">
        <v>10</v>
      </c>
    </row>
    <row r="267" spans="1:16" ht="30" customHeight="1" x14ac:dyDescent="0.25">
      <c r="A267" s="71" t="s">
        <v>436</v>
      </c>
      <c r="B267" s="65" t="s">
        <v>273</v>
      </c>
      <c r="C267" s="67" t="s">
        <v>9</v>
      </c>
      <c r="D267" s="67"/>
      <c r="E267" s="67"/>
      <c r="F267" s="67"/>
      <c r="G267" s="68">
        <v>32354</v>
      </c>
      <c r="H267" s="40" t="s">
        <v>286</v>
      </c>
      <c r="I267" s="15">
        <v>60000</v>
      </c>
      <c r="J267" s="15">
        <v>0</v>
      </c>
      <c r="K267" s="15">
        <v>0</v>
      </c>
      <c r="L267" s="15">
        <f>SUM(I267:K267)</f>
        <v>60000</v>
      </c>
      <c r="M267" s="15">
        <f t="shared" si="81"/>
        <v>75000</v>
      </c>
      <c r="N267" s="15">
        <f>L267*1.22</f>
        <v>73200</v>
      </c>
      <c r="O267" s="72"/>
      <c r="P267" s="73"/>
    </row>
    <row r="268" spans="1:16" ht="30" customHeight="1" x14ac:dyDescent="0.25">
      <c r="A268" s="115"/>
      <c r="B268" s="116"/>
      <c r="C268" s="117"/>
      <c r="D268" s="117"/>
      <c r="E268" s="117"/>
      <c r="F268" s="117"/>
      <c r="G268" s="46">
        <v>32355</v>
      </c>
      <c r="H268" s="47" t="s">
        <v>303</v>
      </c>
      <c r="I268" s="48">
        <f>I269</f>
        <v>150000</v>
      </c>
      <c r="J268" s="48">
        <f t="shared" ref="J268:N268" si="101">J269</f>
        <v>0</v>
      </c>
      <c r="K268" s="48">
        <f t="shared" si="101"/>
        <v>46000</v>
      </c>
      <c r="L268" s="48">
        <f t="shared" si="101"/>
        <v>196000</v>
      </c>
      <c r="M268" s="48">
        <f t="shared" si="101"/>
        <v>245000</v>
      </c>
      <c r="N268" s="48">
        <f t="shared" si="101"/>
        <v>239120</v>
      </c>
      <c r="O268" s="49"/>
      <c r="P268" s="50"/>
    </row>
    <row r="269" spans="1:16" ht="30" customHeight="1" x14ac:dyDescent="0.25">
      <c r="A269" s="71" t="s">
        <v>437</v>
      </c>
      <c r="B269" s="65" t="s">
        <v>305</v>
      </c>
      <c r="C269" s="33" t="s">
        <v>9</v>
      </c>
      <c r="D269" s="67"/>
      <c r="E269" s="67"/>
      <c r="F269" s="67"/>
      <c r="G269" s="68">
        <v>32355</v>
      </c>
      <c r="H269" s="40" t="s">
        <v>304</v>
      </c>
      <c r="I269" s="15">
        <v>150000</v>
      </c>
      <c r="J269" s="15">
        <v>0</v>
      </c>
      <c r="K269" s="15">
        <v>46000</v>
      </c>
      <c r="L269" s="15">
        <f>SUM(I269:K269)</f>
        <v>196000</v>
      </c>
      <c r="M269" s="15">
        <f t="shared" si="81"/>
        <v>245000</v>
      </c>
      <c r="N269" s="15">
        <f>L269*1.22</f>
        <v>239120</v>
      </c>
      <c r="O269" s="72" t="s">
        <v>391</v>
      </c>
      <c r="P269" s="39" t="s">
        <v>10</v>
      </c>
    </row>
    <row r="270" spans="1:16" ht="30" customHeight="1" x14ac:dyDescent="0.25">
      <c r="A270" s="21"/>
      <c r="B270" s="22"/>
      <c r="C270" s="23"/>
      <c r="D270" s="23"/>
      <c r="E270" s="23"/>
      <c r="F270" s="23"/>
      <c r="G270" s="24">
        <v>3236</v>
      </c>
      <c r="H270" s="25" t="s">
        <v>259</v>
      </c>
      <c r="I270" s="26">
        <f>I271+I274</f>
        <v>650000</v>
      </c>
      <c r="J270" s="26">
        <f>J271</f>
        <v>70000</v>
      </c>
      <c r="K270" s="26">
        <f>SUM(K271,K274)</f>
        <v>-200000</v>
      </c>
      <c r="L270" s="26">
        <f>I270+J270+K270</f>
        <v>520000</v>
      </c>
      <c r="M270" s="26">
        <f t="shared" si="81"/>
        <v>650000</v>
      </c>
      <c r="N270" s="26">
        <f>N271+N274</f>
        <v>582500</v>
      </c>
      <c r="O270" s="30"/>
      <c r="P270" s="29"/>
    </row>
    <row r="271" spans="1:16" ht="30" customHeight="1" x14ac:dyDescent="0.25">
      <c r="A271" s="42"/>
      <c r="B271" s="43"/>
      <c r="C271" s="44"/>
      <c r="D271" s="44"/>
      <c r="E271" s="44"/>
      <c r="F271" s="44"/>
      <c r="G271" s="46">
        <v>32363</v>
      </c>
      <c r="H271" s="47" t="s">
        <v>165</v>
      </c>
      <c r="I271" s="48">
        <f>I272+I273</f>
        <v>400000</v>
      </c>
      <c r="J271" s="48">
        <f t="shared" ref="J271:N271" si="102">J272+J273</f>
        <v>70000</v>
      </c>
      <c r="K271" s="48">
        <f t="shared" si="102"/>
        <v>-200000</v>
      </c>
      <c r="L271" s="48">
        <f t="shared" si="102"/>
        <v>270000</v>
      </c>
      <c r="M271" s="48">
        <f t="shared" si="102"/>
        <v>337500</v>
      </c>
      <c r="N271" s="48">
        <f t="shared" si="102"/>
        <v>270000</v>
      </c>
      <c r="O271" s="49"/>
      <c r="P271" s="50"/>
    </row>
    <row r="272" spans="1:16" ht="36" x14ac:dyDescent="0.25">
      <c r="A272" s="31" t="s">
        <v>353</v>
      </c>
      <c r="B272" s="32" t="s">
        <v>237</v>
      </c>
      <c r="C272" s="33" t="s">
        <v>11</v>
      </c>
      <c r="D272" s="33" t="s">
        <v>12</v>
      </c>
      <c r="E272" s="118"/>
      <c r="F272" s="33" t="s">
        <v>13</v>
      </c>
      <c r="G272" s="35">
        <v>323630</v>
      </c>
      <c r="H272" s="36" t="s">
        <v>166</v>
      </c>
      <c r="I272" s="37">
        <v>400000</v>
      </c>
      <c r="J272" s="37">
        <v>0</v>
      </c>
      <c r="K272" s="37">
        <v>-200000</v>
      </c>
      <c r="L272" s="37">
        <f>SUM(I272:K272)</f>
        <v>200000</v>
      </c>
      <c r="M272" s="37">
        <f t="shared" ref="M272:M313" si="103">L272*1.25</f>
        <v>250000</v>
      </c>
      <c r="N272" s="37">
        <f>L272</f>
        <v>200000</v>
      </c>
      <c r="O272" s="38" t="s">
        <v>391</v>
      </c>
      <c r="P272" s="39" t="s">
        <v>10</v>
      </c>
    </row>
    <row r="273" spans="1:16" ht="30" customHeight="1" x14ac:dyDescent="0.25">
      <c r="A273" s="31" t="s">
        <v>332</v>
      </c>
      <c r="B273" s="32" t="s">
        <v>333</v>
      </c>
      <c r="C273" s="33" t="s">
        <v>9</v>
      </c>
      <c r="D273" s="33"/>
      <c r="E273" s="118"/>
      <c r="F273" s="33"/>
      <c r="G273" s="35">
        <v>323632</v>
      </c>
      <c r="H273" s="36" t="s">
        <v>331</v>
      </c>
      <c r="I273" s="37">
        <v>0</v>
      </c>
      <c r="J273" s="37">
        <v>70000</v>
      </c>
      <c r="K273" s="37">
        <v>0</v>
      </c>
      <c r="L273" s="37">
        <f>SUM(I273:K273)</f>
        <v>70000</v>
      </c>
      <c r="M273" s="37">
        <f t="shared" si="103"/>
        <v>87500</v>
      </c>
      <c r="N273" s="37">
        <f>L273</f>
        <v>70000</v>
      </c>
      <c r="O273" s="38" t="s">
        <v>391</v>
      </c>
      <c r="P273" s="39" t="s">
        <v>10</v>
      </c>
    </row>
    <row r="274" spans="1:16" ht="30" customHeight="1" x14ac:dyDescent="0.25">
      <c r="A274" s="42"/>
      <c r="B274" s="43"/>
      <c r="C274" s="44"/>
      <c r="D274" s="44"/>
      <c r="E274" s="44"/>
      <c r="F274" s="44"/>
      <c r="G274" s="46">
        <v>32369</v>
      </c>
      <c r="H274" s="47" t="s">
        <v>167</v>
      </c>
      <c r="I274" s="48">
        <f>I275</f>
        <v>250000</v>
      </c>
      <c r="J274" s="48">
        <f t="shared" ref="J274:N274" si="104">J275</f>
        <v>0</v>
      </c>
      <c r="K274" s="48">
        <f t="shared" si="104"/>
        <v>0</v>
      </c>
      <c r="L274" s="48">
        <f t="shared" si="104"/>
        <v>250000</v>
      </c>
      <c r="M274" s="48">
        <f t="shared" si="104"/>
        <v>312500</v>
      </c>
      <c r="N274" s="48">
        <f t="shared" si="104"/>
        <v>312500</v>
      </c>
      <c r="O274" s="49"/>
      <c r="P274" s="110"/>
    </row>
    <row r="275" spans="1:16" ht="30" customHeight="1" x14ac:dyDescent="0.25">
      <c r="A275" s="31" t="s">
        <v>334</v>
      </c>
      <c r="B275" s="32" t="s">
        <v>238</v>
      </c>
      <c r="C275" s="33" t="s">
        <v>168</v>
      </c>
      <c r="D275" s="33" t="s">
        <v>12</v>
      </c>
      <c r="E275" s="34" t="s">
        <v>408</v>
      </c>
      <c r="F275" s="33" t="s">
        <v>13</v>
      </c>
      <c r="G275" s="35">
        <v>323691</v>
      </c>
      <c r="H275" s="36" t="s">
        <v>204</v>
      </c>
      <c r="I275" s="15">
        <v>250000</v>
      </c>
      <c r="J275" s="15">
        <v>0</v>
      </c>
      <c r="K275" s="15">
        <v>0</v>
      </c>
      <c r="L275" s="15">
        <f>SUM(I275:K275)</f>
        <v>250000</v>
      </c>
      <c r="M275" s="37">
        <f t="shared" si="103"/>
        <v>312500</v>
      </c>
      <c r="N275" s="37">
        <f>M275</f>
        <v>312500</v>
      </c>
      <c r="O275" s="38" t="s">
        <v>391</v>
      </c>
      <c r="P275" s="39" t="s">
        <v>10</v>
      </c>
    </row>
    <row r="276" spans="1:16" ht="30" customHeight="1" x14ac:dyDescent="0.25">
      <c r="A276" s="21"/>
      <c r="B276" s="22"/>
      <c r="C276" s="23"/>
      <c r="D276" s="23"/>
      <c r="E276" s="23"/>
      <c r="F276" s="23"/>
      <c r="G276" s="24">
        <v>32379</v>
      </c>
      <c r="H276" s="25" t="s">
        <v>169</v>
      </c>
      <c r="I276" s="26">
        <f>I277+I280+I281</f>
        <v>196000</v>
      </c>
      <c r="J276" s="26">
        <f t="shared" ref="J276:N276" si="105">J277+J280+J281</f>
        <v>-21000</v>
      </c>
      <c r="K276" s="26">
        <f t="shared" si="105"/>
        <v>0</v>
      </c>
      <c r="L276" s="26">
        <f t="shared" si="105"/>
        <v>175000</v>
      </c>
      <c r="M276" s="26">
        <f t="shared" si="105"/>
        <v>218750</v>
      </c>
      <c r="N276" s="26">
        <f t="shared" si="105"/>
        <v>183800</v>
      </c>
      <c r="O276" s="30"/>
      <c r="P276" s="29"/>
    </row>
    <row r="277" spans="1:16" ht="30" customHeight="1" x14ac:dyDescent="0.25">
      <c r="A277" s="42"/>
      <c r="B277" s="43"/>
      <c r="C277" s="44"/>
      <c r="D277" s="44"/>
      <c r="E277" s="44"/>
      <c r="F277" s="44"/>
      <c r="G277" s="46">
        <v>323795</v>
      </c>
      <c r="H277" s="47" t="s">
        <v>170</v>
      </c>
      <c r="I277" s="48">
        <f>SUM(I278:I279)</f>
        <v>35000</v>
      </c>
      <c r="J277" s="48">
        <f t="shared" ref="J277:N277" si="106">SUM(J278:J279)</f>
        <v>0</v>
      </c>
      <c r="K277" s="48">
        <f t="shared" si="106"/>
        <v>0</v>
      </c>
      <c r="L277" s="48">
        <f t="shared" si="106"/>
        <v>35000</v>
      </c>
      <c r="M277" s="48">
        <f t="shared" si="106"/>
        <v>43750</v>
      </c>
      <c r="N277" s="48">
        <f t="shared" si="106"/>
        <v>35000</v>
      </c>
      <c r="O277" s="49"/>
      <c r="P277" s="50"/>
    </row>
    <row r="278" spans="1:16" ht="30" customHeight="1" x14ac:dyDescent="0.25">
      <c r="A278" s="31"/>
      <c r="B278" s="32" t="s">
        <v>239</v>
      </c>
      <c r="C278" s="33" t="s">
        <v>9</v>
      </c>
      <c r="D278" s="33"/>
      <c r="E278" s="33"/>
      <c r="F278" s="33"/>
      <c r="G278" s="35"/>
      <c r="H278" s="36" t="s">
        <v>171</v>
      </c>
      <c r="I278" s="37">
        <v>30000</v>
      </c>
      <c r="J278" s="37">
        <v>0</v>
      </c>
      <c r="K278" s="37">
        <v>0</v>
      </c>
      <c r="L278" s="15">
        <f>SUM(I278:K278)</f>
        <v>30000</v>
      </c>
      <c r="M278" s="37">
        <f t="shared" si="103"/>
        <v>37500</v>
      </c>
      <c r="N278" s="37">
        <f>L278</f>
        <v>30000</v>
      </c>
      <c r="O278" s="38" t="s">
        <v>391</v>
      </c>
      <c r="P278" s="119"/>
    </row>
    <row r="279" spans="1:16" ht="30" customHeight="1" x14ac:dyDescent="0.25">
      <c r="A279" s="31"/>
      <c r="B279" s="32"/>
      <c r="C279" s="33"/>
      <c r="D279" s="33"/>
      <c r="E279" s="33"/>
      <c r="F279" s="33"/>
      <c r="G279" s="35"/>
      <c r="H279" s="36" t="s">
        <v>172</v>
      </c>
      <c r="I279" s="37">
        <v>5000</v>
      </c>
      <c r="J279" s="37">
        <v>0</v>
      </c>
      <c r="K279" s="37">
        <v>0</v>
      </c>
      <c r="L279" s="15">
        <f>SUM(I279:K279)</f>
        <v>5000</v>
      </c>
      <c r="M279" s="37">
        <f t="shared" si="103"/>
        <v>6250</v>
      </c>
      <c r="N279" s="37">
        <f>L279</f>
        <v>5000</v>
      </c>
      <c r="O279" s="38" t="s">
        <v>391</v>
      </c>
      <c r="P279" s="39"/>
    </row>
    <row r="280" spans="1:16" ht="30" customHeight="1" x14ac:dyDescent="0.25">
      <c r="A280" s="42" t="s">
        <v>338</v>
      </c>
      <c r="B280" s="43" t="s">
        <v>241</v>
      </c>
      <c r="C280" s="44" t="s">
        <v>9</v>
      </c>
      <c r="D280" s="44"/>
      <c r="E280" s="44"/>
      <c r="F280" s="44"/>
      <c r="G280" s="46">
        <v>323796</v>
      </c>
      <c r="H280" s="47" t="s">
        <v>263</v>
      </c>
      <c r="I280" s="48">
        <v>61000</v>
      </c>
      <c r="J280" s="48">
        <v>-21000</v>
      </c>
      <c r="K280" s="48">
        <v>0</v>
      </c>
      <c r="L280" s="48">
        <f>SUM(I280:K280)</f>
        <v>40000</v>
      </c>
      <c r="M280" s="48">
        <f t="shared" si="103"/>
        <v>50000</v>
      </c>
      <c r="N280" s="48">
        <f>L280*1.22</f>
        <v>48800</v>
      </c>
      <c r="O280" s="49" t="s">
        <v>391</v>
      </c>
      <c r="P280" s="50" t="s">
        <v>10</v>
      </c>
    </row>
    <row r="281" spans="1:16" ht="36" x14ac:dyDescent="0.25">
      <c r="A281" s="42" t="s">
        <v>370</v>
      </c>
      <c r="B281" s="43" t="s">
        <v>240</v>
      </c>
      <c r="C281" s="44" t="s">
        <v>9</v>
      </c>
      <c r="D281" s="44"/>
      <c r="E281" s="44"/>
      <c r="F281" s="44"/>
      <c r="G281" s="46">
        <v>323799</v>
      </c>
      <c r="H281" s="47" t="s">
        <v>425</v>
      </c>
      <c r="I281" s="48">
        <v>100000</v>
      </c>
      <c r="J281" s="48">
        <v>0</v>
      </c>
      <c r="K281" s="48">
        <v>0</v>
      </c>
      <c r="L281" s="48">
        <f>SUM(I281:K281)</f>
        <v>100000</v>
      </c>
      <c r="M281" s="48">
        <f t="shared" si="103"/>
        <v>125000</v>
      </c>
      <c r="N281" s="48">
        <f>L281</f>
        <v>100000</v>
      </c>
      <c r="O281" s="49" t="s">
        <v>391</v>
      </c>
      <c r="P281" s="50" t="s">
        <v>10</v>
      </c>
    </row>
    <row r="282" spans="1:16" ht="24" x14ac:dyDescent="0.25">
      <c r="A282" s="21" t="s">
        <v>335</v>
      </c>
      <c r="B282" s="22" t="s">
        <v>242</v>
      </c>
      <c r="C282" s="23" t="s">
        <v>11</v>
      </c>
      <c r="D282" s="23" t="s">
        <v>197</v>
      </c>
      <c r="E282" s="120" t="s">
        <v>410</v>
      </c>
      <c r="F282" s="23" t="s">
        <v>17</v>
      </c>
      <c r="G282" s="24">
        <v>32382</v>
      </c>
      <c r="H282" s="25" t="s">
        <v>173</v>
      </c>
      <c r="I282" s="26">
        <f>SUM(I283:I301)</f>
        <v>2056000</v>
      </c>
      <c r="J282" s="26">
        <f t="shared" ref="J282:N282" si="107">SUM(J283:J301)</f>
        <v>54000</v>
      </c>
      <c r="K282" s="26">
        <f t="shared" si="107"/>
        <v>0</v>
      </c>
      <c r="L282" s="26">
        <f t="shared" si="107"/>
        <v>2110000</v>
      </c>
      <c r="M282" s="26">
        <f t="shared" si="107"/>
        <v>2637500</v>
      </c>
      <c r="N282" s="26">
        <f t="shared" si="107"/>
        <v>1275610</v>
      </c>
      <c r="O282" s="30" t="s">
        <v>391</v>
      </c>
      <c r="P282" s="29" t="s">
        <v>10</v>
      </c>
    </row>
    <row r="283" spans="1:16" ht="30" customHeight="1" x14ac:dyDescent="0.25">
      <c r="A283" s="9"/>
      <c r="B283" s="10"/>
      <c r="C283" s="11"/>
      <c r="D283" s="11"/>
      <c r="E283" s="11"/>
      <c r="F283" s="11"/>
      <c r="G283" s="12">
        <v>32382</v>
      </c>
      <c r="H283" s="36" t="s">
        <v>174</v>
      </c>
      <c r="I283" s="15">
        <v>264000</v>
      </c>
      <c r="J283" s="15">
        <v>0</v>
      </c>
      <c r="K283" s="15">
        <v>0</v>
      </c>
      <c r="L283" s="15">
        <f t="shared" ref="L283:L302" si="108">SUM(I283:K283)</f>
        <v>264000</v>
      </c>
      <c r="M283" s="37">
        <f t="shared" si="103"/>
        <v>330000</v>
      </c>
      <c r="N283" s="37">
        <f>L283/2</f>
        <v>132000</v>
      </c>
      <c r="O283" s="38"/>
      <c r="P283" s="74"/>
    </row>
    <row r="284" spans="1:16" ht="30" customHeight="1" x14ac:dyDescent="0.25">
      <c r="A284" s="9"/>
      <c r="B284" s="10"/>
      <c r="C284" s="11"/>
      <c r="D284" s="11"/>
      <c r="E284" s="11"/>
      <c r="F284" s="11"/>
      <c r="G284" s="12">
        <v>32382</v>
      </c>
      <c r="H284" s="36" t="s">
        <v>175</v>
      </c>
      <c r="I284" s="15">
        <v>300000</v>
      </c>
      <c r="J284" s="15">
        <v>0</v>
      </c>
      <c r="K284" s="15">
        <v>0</v>
      </c>
      <c r="L284" s="15">
        <f t="shared" si="108"/>
        <v>300000</v>
      </c>
      <c r="M284" s="37">
        <f t="shared" si="103"/>
        <v>375000</v>
      </c>
      <c r="N284" s="37">
        <f>M284/2</f>
        <v>187500</v>
      </c>
      <c r="O284" s="38"/>
      <c r="P284" s="17"/>
    </row>
    <row r="285" spans="1:16" ht="30" customHeight="1" x14ac:dyDescent="0.25">
      <c r="A285" s="9"/>
      <c r="B285" s="10"/>
      <c r="C285" s="11"/>
      <c r="D285" s="11"/>
      <c r="E285" s="11"/>
      <c r="F285" s="11"/>
      <c r="G285" s="12">
        <v>32382</v>
      </c>
      <c r="H285" s="36" t="s">
        <v>176</v>
      </c>
      <c r="I285" s="15">
        <v>60000</v>
      </c>
      <c r="J285" s="15">
        <v>0</v>
      </c>
      <c r="K285" s="15">
        <v>0</v>
      </c>
      <c r="L285" s="15">
        <f t="shared" si="108"/>
        <v>60000</v>
      </c>
      <c r="M285" s="37">
        <f t="shared" si="103"/>
        <v>75000</v>
      </c>
      <c r="N285" s="37">
        <f>L285*1.25/2</f>
        <v>37500</v>
      </c>
      <c r="O285" s="38"/>
      <c r="P285" s="17"/>
    </row>
    <row r="286" spans="1:16" ht="30" customHeight="1" x14ac:dyDescent="0.25">
      <c r="A286" s="9"/>
      <c r="B286" s="10"/>
      <c r="C286" s="11"/>
      <c r="D286" s="11"/>
      <c r="E286" s="11"/>
      <c r="F286" s="11"/>
      <c r="G286" s="12">
        <v>32382</v>
      </c>
      <c r="H286" s="36" t="s">
        <v>177</v>
      </c>
      <c r="I286" s="15">
        <v>180000</v>
      </c>
      <c r="J286" s="15">
        <v>0</v>
      </c>
      <c r="K286" s="15">
        <v>0</v>
      </c>
      <c r="L286" s="15">
        <f t="shared" si="108"/>
        <v>180000</v>
      </c>
      <c r="M286" s="37">
        <f t="shared" si="103"/>
        <v>225000</v>
      </c>
      <c r="N286" s="37">
        <f>M286/2</f>
        <v>112500</v>
      </c>
      <c r="O286" s="38"/>
      <c r="P286" s="17"/>
    </row>
    <row r="287" spans="1:16" ht="30" customHeight="1" x14ac:dyDescent="0.25">
      <c r="A287" s="9"/>
      <c r="B287" s="10"/>
      <c r="C287" s="11"/>
      <c r="D287" s="11"/>
      <c r="E287" s="11"/>
      <c r="F287" s="11"/>
      <c r="G287" s="12">
        <v>32382</v>
      </c>
      <c r="H287" s="36" t="s">
        <v>280</v>
      </c>
      <c r="I287" s="15">
        <v>144000</v>
      </c>
      <c r="J287" s="15">
        <v>0</v>
      </c>
      <c r="K287" s="15">
        <v>0</v>
      </c>
      <c r="L287" s="15">
        <f t="shared" si="108"/>
        <v>144000</v>
      </c>
      <c r="M287" s="37">
        <f t="shared" si="103"/>
        <v>180000</v>
      </c>
      <c r="N287" s="37">
        <f>L287*1.22/2</f>
        <v>87840</v>
      </c>
      <c r="O287" s="38"/>
      <c r="P287" s="17"/>
    </row>
    <row r="288" spans="1:16" ht="30" customHeight="1" x14ac:dyDescent="0.25">
      <c r="A288" s="9"/>
      <c r="B288" s="10"/>
      <c r="C288" s="11"/>
      <c r="D288" s="11"/>
      <c r="E288" s="11"/>
      <c r="F288" s="11"/>
      <c r="G288" s="12">
        <v>32382</v>
      </c>
      <c r="H288" s="36" t="s">
        <v>178</v>
      </c>
      <c r="I288" s="15">
        <v>100000</v>
      </c>
      <c r="J288" s="15">
        <v>0</v>
      </c>
      <c r="K288" s="15">
        <v>0</v>
      </c>
      <c r="L288" s="15">
        <f t="shared" si="108"/>
        <v>100000</v>
      </c>
      <c r="M288" s="37">
        <f t="shared" si="103"/>
        <v>125000</v>
      </c>
      <c r="N288" s="37">
        <f>M288/2</f>
        <v>62500</v>
      </c>
      <c r="O288" s="38"/>
      <c r="P288" s="17"/>
    </row>
    <row r="289" spans="1:16" ht="30" customHeight="1" x14ac:dyDescent="0.25">
      <c r="A289" s="9"/>
      <c r="B289" s="10"/>
      <c r="C289" s="11"/>
      <c r="D289" s="11"/>
      <c r="E289" s="11"/>
      <c r="F289" s="11"/>
      <c r="G289" s="12">
        <v>32382</v>
      </c>
      <c r="H289" s="36" t="s">
        <v>179</v>
      </c>
      <c r="I289" s="15">
        <v>80000</v>
      </c>
      <c r="J289" s="15">
        <v>0</v>
      </c>
      <c r="K289" s="15">
        <v>0</v>
      </c>
      <c r="L289" s="15">
        <f t="shared" si="108"/>
        <v>80000</v>
      </c>
      <c r="M289" s="37">
        <f t="shared" si="103"/>
        <v>100000</v>
      </c>
      <c r="N289" s="37">
        <f>L289*1.22/2</f>
        <v>48800</v>
      </c>
      <c r="O289" s="38"/>
      <c r="P289" s="17"/>
    </row>
    <row r="290" spans="1:16" ht="30" customHeight="1" x14ac:dyDescent="0.25">
      <c r="A290" s="9"/>
      <c r="B290" s="10"/>
      <c r="C290" s="11"/>
      <c r="D290" s="11"/>
      <c r="E290" s="11"/>
      <c r="F290" s="11"/>
      <c r="G290" s="12">
        <v>32382</v>
      </c>
      <c r="H290" s="36" t="s">
        <v>180</v>
      </c>
      <c r="I290" s="15">
        <v>100000</v>
      </c>
      <c r="J290" s="15">
        <v>0</v>
      </c>
      <c r="K290" s="15">
        <v>0</v>
      </c>
      <c r="L290" s="15">
        <f t="shared" si="108"/>
        <v>100000</v>
      </c>
      <c r="M290" s="37">
        <f t="shared" si="103"/>
        <v>125000</v>
      </c>
      <c r="N290" s="37">
        <f>L290*1.22/2</f>
        <v>61000</v>
      </c>
      <c r="O290" s="38"/>
      <c r="P290" s="17"/>
    </row>
    <row r="291" spans="1:16" ht="30" customHeight="1" x14ac:dyDescent="0.25">
      <c r="A291" s="9"/>
      <c r="B291" s="10"/>
      <c r="C291" s="11"/>
      <c r="D291" s="11"/>
      <c r="E291" s="11"/>
      <c r="F291" s="11"/>
      <c r="G291" s="12">
        <v>32382</v>
      </c>
      <c r="H291" s="36" t="s">
        <v>181</v>
      </c>
      <c r="I291" s="15">
        <v>250000</v>
      </c>
      <c r="J291" s="15">
        <v>0</v>
      </c>
      <c r="K291" s="15">
        <v>0</v>
      </c>
      <c r="L291" s="15">
        <f t="shared" si="108"/>
        <v>250000</v>
      </c>
      <c r="M291" s="37">
        <f t="shared" si="103"/>
        <v>312500</v>
      </c>
      <c r="N291" s="37">
        <f>M291/2</f>
        <v>156250</v>
      </c>
      <c r="O291" s="38"/>
      <c r="P291" s="17"/>
    </row>
    <row r="292" spans="1:16" ht="30" customHeight="1" x14ac:dyDescent="0.25">
      <c r="A292" s="9"/>
      <c r="B292" s="10"/>
      <c r="C292" s="11"/>
      <c r="D292" s="11"/>
      <c r="E292" s="11"/>
      <c r="F292" s="11"/>
      <c r="G292" s="12">
        <v>32382</v>
      </c>
      <c r="H292" s="36" t="s">
        <v>182</v>
      </c>
      <c r="I292" s="15">
        <v>120000</v>
      </c>
      <c r="J292" s="15">
        <v>0</v>
      </c>
      <c r="K292" s="15">
        <v>0</v>
      </c>
      <c r="L292" s="15">
        <f t="shared" si="108"/>
        <v>120000</v>
      </c>
      <c r="M292" s="37">
        <f t="shared" si="103"/>
        <v>150000</v>
      </c>
      <c r="N292" s="37">
        <f>L292*1.22/2</f>
        <v>73200</v>
      </c>
      <c r="O292" s="38"/>
      <c r="P292" s="17"/>
    </row>
    <row r="293" spans="1:16" ht="30" customHeight="1" x14ac:dyDescent="0.25">
      <c r="A293" s="9"/>
      <c r="B293" s="10"/>
      <c r="C293" s="11"/>
      <c r="D293" s="11"/>
      <c r="E293" s="11"/>
      <c r="F293" s="11"/>
      <c r="G293" s="12">
        <v>32382</v>
      </c>
      <c r="H293" s="36" t="s">
        <v>183</v>
      </c>
      <c r="I293" s="15">
        <v>36000</v>
      </c>
      <c r="J293" s="15">
        <v>0</v>
      </c>
      <c r="K293" s="15">
        <v>0</v>
      </c>
      <c r="L293" s="15">
        <f t="shared" si="108"/>
        <v>36000</v>
      </c>
      <c r="M293" s="37">
        <f t="shared" si="103"/>
        <v>45000</v>
      </c>
      <c r="N293" s="37">
        <f>M293/2</f>
        <v>22500</v>
      </c>
      <c r="O293" s="38"/>
      <c r="P293" s="17"/>
    </row>
    <row r="294" spans="1:16" ht="30" customHeight="1" x14ac:dyDescent="0.25">
      <c r="A294" s="9"/>
      <c r="B294" s="10"/>
      <c r="C294" s="11"/>
      <c r="D294" s="11"/>
      <c r="E294" s="11"/>
      <c r="F294" s="11"/>
      <c r="G294" s="12">
        <v>32382</v>
      </c>
      <c r="H294" s="36" t="s">
        <v>184</v>
      </c>
      <c r="I294" s="15">
        <v>36000</v>
      </c>
      <c r="J294" s="15">
        <v>0</v>
      </c>
      <c r="K294" s="15">
        <v>0</v>
      </c>
      <c r="L294" s="15">
        <f t="shared" si="108"/>
        <v>36000</v>
      </c>
      <c r="M294" s="37">
        <f t="shared" si="103"/>
        <v>45000</v>
      </c>
      <c r="N294" s="37">
        <f>L294*1.22/2</f>
        <v>21960</v>
      </c>
      <c r="O294" s="38"/>
      <c r="P294" s="17"/>
    </row>
    <row r="295" spans="1:16" ht="30" customHeight="1" x14ac:dyDescent="0.25">
      <c r="A295" s="9"/>
      <c r="B295" s="10"/>
      <c r="C295" s="11"/>
      <c r="D295" s="11"/>
      <c r="E295" s="11"/>
      <c r="F295" s="11"/>
      <c r="G295" s="12">
        <v>32382</v>
      </c>
      <c r="H295" s="36" t="s">
        <v>185</v>
      </c>
      <c r="I295" s="15">
        <v>36000</v>
      </c>
      <c r="J295" s="15">
        <v>0</v>
      </c>
      <c r="K295" s="15">
        <v>0</v>
      </c>
      <c r="L295" s="15">
        <f t="shared" si="108"/>
        <v>36000</v>
      </c>
      <c r="M295" s="37">
        <f t="shared" si="103"/>
        <v>45000</v>
      </c>
      <c r="N295" s="37">
        <f>L295*1.22/2</f>
        <v>21960</v>
      </c>
      <c r="O295" s="38"/>
      <c r="P295" s="17"/>
    </row>
    <row r="296" spans="1:16" ht="30" customHeight="1" x14ac:dyDescent="0.25">
      <c r="A296" s="9"/>
      <c r="B296" s="10"/>
      <c r="C296" s="11"/>
      <c r="D296" s="11"/>
      <c r="E296" s="11"/>
      <c r="F296" s="11"/>
      <c r="G296" s="12">
        <v>32382</v>
      </c>
      <c r="H296" s="36" t="s">
        <v>186</v>
      </c>
      <c r="I296" s="15">
        <v>80000</v>
      </c>
      <c r="J296" s="15">
        <v>0</v>
      </c>
      <c r="K296" s="15">
        <v>0</v>
      </c>
      <c r="L296" s="15">
        <f t="shared" si="108"/>
        <v>80000</v>
      </c>
      <c r="M296" s="37">
        <f t="shared" si="103"/>
        <v>100000</v>
      </c>
      <c r="N296" s="37">
        <f>L296*1.22/2</f>
        <v>48800</v>
      </c>
      <c r="O296" s="38"/>
      <c r="P296" s="17"/>
    </row>
    <row r="297" spans="1:16" ht="30" customHeight="1" x14ac:dyDescent="0.25">
      <c r="A297" s="9"/>
      <c r="B297" s="10"/>
      <c r="C297" s="11"/>
      <c r="D297" s="11"/>
      <c r="E297" s="11"/>
      <c r="F297" s="11"/>
      <c r="G297" s="12">
        <v>32382</v>
      </c>
      <c r="H297" s="36" t="s">
        <v>202</v>
      </c>
      <c r="I297" s="15">
        <v>70000</v>
      </c>
      <c r="J297" s="15">
        <v>0</v>
      </c>
      <c r="K297" s="15">
        <v>0</v>
      </c>
      <c r="L297" s="15">
        <f t="shared" si="108"/>
        <v>70000</v>
      </c>
      <c r="M297" s="37">
        <f t="shared" si="103"/>
        <v>87500</v>
      </c>
      <c r="N297" s="37">
        <f>L297*1.22/2</f>
        <v>42700</v>
      </c>
      <c r="O297" s="38"/>
      <c r="P297" s="17"/>
    </row>
    <row r="298" spans="1:16" ht="30" customHeight="1" x14ac:dyDescent="0.25">
      <c r="A298" s="9"/>
      <c r="B298" s="10"/>
      <c r="C298" s="11"/>
      <c r="D298" s="11"/>
      <c r="E298" s="11"/>
      <c r="F298" s="11"/>
      <c r="G298" s="12">
        <v>32382</v>
      </c>
      <c r="H298" s="36" t="s">
        <v>281</v>
      </c>
      <c r="I298" s="15">
        <v>100000</v>
      </c>
      <c r="J298" s="15">
        <v>0</v>
      </c>
      <c r="K298" s="15">
        <v>0</v>
      </c>
      <c r="L298" s="15">
        <f t="shared" si="108"/>
        <v>100000</v>
      </c>
      <c r="M298" s="37">
        <f t="shared" si="103"/>
        <v>125000</v>
      </c>
      <c r="N298" s="37">
        <f>M298/2</f>
        <v>62500</v>
      </c>
      <c r="O298" s="38"/>
      <c r="P298" s="17"/>
    </row>
    <row r="299" spans="1:16" ht="30" customHeight="1" x14ac:dyDescent="0.25">
      <c r="A299" s="9"/>
      <c r="B299" s="10"/>
      <c r="C299" s="11"/>
      <c r="D299" s="11"/>
      <c r="E299" s="11"/>
      <c r="F299" s="11"/>
      <c r="G299" s="12">
        <v>32382</v>
      </c>
      <c r="H299" s="36" t="s">
        <v>296</v>
      </c>
      <c r="I299" s="15">
        <v>100000</v>
      </c>
      <c r="J299" s="15">
        <v>-100000</v>
      </c>
      <c r="K299" s="15">
        <v>0</v>
      </c>
      <c r="L299" s="15">
        <f t="shared" si="108"/>
        <v>0</v>
      </c>
      <c r="M299" s="37">
        <f t="shared" si="103"/>
        <v>0</v>
      </c>
      <c r="N299" s="37">
        <f>L299*1.22/2</f>
        <v>0</v>
      </c>
      <c r="O299" s="38"/>
      <c r="P299" s="17"/>
    </row>
    <row r="300" spans="1:16" ht="30" customHeight="1" x14ac:dyDescent="0.25">
      <c r="A300" s="9"/>
      <c r="B300" s="10"/>
      <c r="C300" s="11"/>
      <c r="D300" s="11"/>
      <c r="E300" s="11"/>
      <c r="F300" s="11"/>
      <c r="G300" s="12">
        <v>32382</v>
      </c>
      <c r="H300" s="36" t="s">
        <v>340</v>
      </c>
      <c r="I300" s="15">
        <v>0</v>
      </c>
      <c r="J300" s="15">
        <v>144000</v>
      </c>
      <c r="K300" s="15">
        <v>0</v>
      </c>
      <c r="L300" s="15">
        <f t="shared" si="108"/>
        <v>144000</v>
      </c>
      <c r="M300" s="37">
        <f t="shared" si="103"/>
        <v>180000</v>
      </c>
      <c r="N300" s="37">
        <f>M300/2</f>
        <v>90000</v>
      </c>
      <c r="O300" s="38"/>
      <c r="P300" s="17"/>
    </row>
    <row r="301" spans="1:16" ht="30" customHeight="1" x14ac:dyDescent="0.25">
      <c r="A301" s="9"/>
      <c r="B301" s="10"/>
      <c r="C301" s="11"/>
      <c r="D301" s="11"/>
      <c r="E301" s="11"/>
      <c r="F301" s="11"/>
      <c r="G301" s="12">
        <v>32382</v>
      </c>
      <c r="H301" s="36" t="s">
        <v>341</v>
      </c>
      <c r="I301" s="15">
        <v>0</v>
      </c>
      <c r="J301" s="15">
        <v>10000</v>
      </c>
      <c r="K301" s="15">
        <v>0</v>
      </c>
      <c r="L301" s="15">
        <f t="shared" si="108"/>
        <v>10000</v>
      </c>
      <c r="M301" s="37">
        <f t="shared" si="103"/>
        <v>12500</v>
      </c>
      <c r="N301" s="37">
        <f>L301*1.22/2</f>
        <v>6100</v>
      </c>
      <c r="O301" s="38"/>
      <c r="P301" s="17"/>
    </row>
    <row r="302" spans="1:16" ht="30" customHeight="1" x14ac:dyDescent="0.25">
      <c r="A302" s="21" t="s">
        <v>336</v>
      </c>
      <c r="B302" s="22" t="s">
        <v>243</v>
      </c>
      <c r="C302" s="23" t="s">
        <v>11</v>
      </c>
      <c r="D302" s="23" t="s">
        <v>197</v>
      </c>
      <c r="E302" s="121"/>
      <c r="F302" s="23" t="s">
        <v>17</v>
      </c>
      <c r="G302" s="24">
        <v>32389</v>
      </c>
      <c r="H302" s="25" t="s">
        <v>187</v>
      </c>
      <c r="I302" s="26">
        <v>800000</v>
      </c>
      <c r="J302" s="26">
        <v>0</v>
      </c>
      <c r="K302" s="26">
        <v>-150000</v>
      </c>
      <c r="L302" s="26">
        <f t="shared" si="108"/>
        <v>650000</v>
      </c>
      <c r="M302" s="26">
        <f t="shared" si="103"/>
        <v>812500</v>
      </c>
      <c r="N302" s="26">
        <f>I302*1.1725/2</f>
        <v>469000.00000000006</v>
      </c>
      <c r="O302" s="30" t="s">
        <v>391</v>
      </c>
      <c r="P302" s="29" t="s">
        <v>10</v>
      </c>
    </row>
    <row r="303" spans="1:16" ht="30" customHeight="1" x14ac:dyDescent="0.25">
      <c r="A303" s="21" t="s">
        <v>365</v>
      </c>
      <c r="B303" s="22" t="s">
        <v>244</v>
      </c>
      <c r="C303" s="23" t="s">
        <v>9</v>
      </c>
      <c r="D303" s="23"/>
      <c r="E303" s="121"/>
      <c r="F303" s="23"/>
      <c r="G303" s="24">
        <v>32391</v>
      </c>
      <c r="H303" s="25" t="s">
        <v>426</v>
      </c>
      <c r="I303" s="26">
        <f>SUM(I304:I305)</f>
        <v>195000</v>
      </c>
      <c r="J303" s="26">
        <f t="shared" ref="J303:N303" si="109">SUM(J304:J305)</f>
        <v>0</v>
      </c>
      <c r="K303" s="26">
        <f t="shared" si="109"/>
        <v>0</v>
      </c>
      <c r="L303" s="26">
        <f t="shared" si="109"/>
        <v>195000</v>
      </c>
      <c r="M303" s="26">
        <f t="shared" si="109"/>
        <v>243750</v>
      </c>
      <c r="N303" s="26">
        <f t="shared" si="109"/>
        <v>237900</v>
      </c>
      <c r="O303" s="30" t="s">
        <v>391</v>
      </c>
      <c r="P303" s="29" t="s">
        <v>10</v>
      </c>
    </row>
    <row r="304" spans="1:16" ht="30" customHeight="1" x14ac:dyDescent="0.25">
      <c r="A304" s="9"/>
      <c r="B304" s="10"/>
      <c r="C304" s="11"/>
      <c r="D304" s="11"/>
      <c r="E304" s="11"/>
      <c r="F304" s="11"/>
      <c r="G304" s="12">
        <v>323910</v>
      </c>
      <c r="H304" s="36" t="s">
        <v>188</v>
      </c>
      <c r="I304" s="37">
        <v>85000</v>
      </c>
      <c r="J304" s="37">
        <v>0</v>
      </c>
      <c r="K304" s="37">
        <v>0</v>
      </c>
      <c r="L304" s="15">
        <f>SUM(I304:K304)</f>
        <v>85000</v>
      </c>
      <c r="M304" s="37">
        <f t="shared" si="103"/>
        <v>106250</v>
      </c>
      <c r="N304" s="37">
        <f>L304*1.22</f>
        <v>103700</v>
      </c>
      <c r="O304" s="38"/>
      <c r="P304" s="17"/>
    </row>
    <row r="305" spans="1:16" ht="30" customHeight="1" x14ac:dyDescent="0.25">
      <c r="A305" s="9"/>
      <c r="B305" s="10"/>
      <c r="C305" s="11"/>
      <c r="D305" s="11"/>
      <c r="E305" s="11"/>
      <c r="F305" s="11"/>
      <c r="G305" s="12">
        <v>323911</v>
      </c>
      <c r="H305" s="36" t="s">
        <v>254</v>
      </c>
      <c r="I305" s="37">
        <v>110000</v>
      </c>
      <c r="J305" s="37">
        <v>0</v>
      </c>
      <c r="K305" s="37">
        <v>0</v>
      </c>
      <c r="L305" s="15">
        <f>SUM(I305:K305)</f>
        <v>110000</v>
      </c>
      <c r="M305" s="37">
        <f t="shared" si="103"/>
        <v>137500</v>
      </c>
      <c r="N305" s="37">
        <f>L305*1.22</f>
        <v>134200</v>
      </c>
      <c r="O305" s="38"/>
      <c r="P305" s="17"/>
    </row>
    <row r="306" spans="1:16" ht="30" customHeight="1" x14ac:dyDescent="0.25">
      <c r="A306" s="21"/>
      <c r="B306" s="22"/>
      <c r="C306" s="23"/>
      <c r="D306" s="23"/>
      <c r="E306" s="23"/>
      <c r="F306" s="23"/>
      <c r="G306" s="24">
        <v>32395</v>
      </c>
      <c r="H306" s="25" t="s">
        <v>189</v>
      </c>
      <c r="I306" s="26">
        <f>SUM(I307:I308)</f>
        <v>2075000</v>
      </c>
      <c r="J306" s="26">
        <f t="shared" ref="J306:N306" si="110">SUM(J307:J308)</f>
        <v>0</v>
      </c>
      <c r="K306" s="26">
        <f t="shared" si="110"/>
        <v>75000</v>
      </c>
      <c r="L306" s="26">
        <f t="shared" si="110"/>
        <v>2150000</v>
      </c>
      <c r="M306" s="26">
        <f t="shared" si="110"/>
        <v>2687500</v>
      </c>
      <c r="N306" s="26">
        <f t="shared" si="110"/>
        <v>1403000</v>
      </c>
      <c r="O306" s="30"/>
      <c r="P306" s="29"/>
    </row>
    <row r="307" spans="1:16" ht="30" customHeight="1" x14ac:dyDescent="0.25">
      <c r="A307" s="31"/>
      <c r="B307" s="32" t="s">
        <v>245</v>
      </c>
      <c r="C307" s="33" t="s">
        <v>11</v>
      </c>
      <c r="D307" s="33" t="s">
        <v>197</v>
      </c>
      <c r="E307" s="33"/>
      <c r="F307" s="33" t="s">
        <v>17</v>
      </c>
      <c r="G307" s="35">
        <v>32395</v>
      </c>
      <c r="H307" s="36" t="s">
        <v>271</v>
      </c>
      <c r="I307" s="37">
        <v>2000000</v>
      </c>
      <c r="J307" s="37">
        <v>0</v>
      </c>
      <c r="K307" s="37">
        <v>0</v>
      </c>
      <c r="L307" s="15">
        <f>SUM(I307:K307)</f>
        <v>2000000</v>
      </c>
      <c r="M307" s="37">
        <f t="shared" si="103"/>
        <v>2500000</v>
      </c>
      <c r="N307" s="37">
        <f>L307*1.22/2</f>
        <v>1220000</v>
      </c>
      <c r="O307" s="38" t="s">
        <v>391</v>
      </c>
      <c r="P307" s="39" t="s">
        <v>10</v>
      </c>
    </row>
    <row r="308" spans="1:16" ht="30" customHeight="1" x14ac:dyDescent="0.25">
      <c r="A308" s="31" t="s">
        <v>372</v>
      </c>
      <c r="B308" s="32" t="s">
        <v>246</v>
      </c>
      <c r="C308" s="33" t="s">
        <v>9</v>
      </c>
      <c r="D308" s="33"/>
      <c r="E308" s="33"/>
      <c r="F308" s="33"/>
      <c r="G308" s="35">
        <v>32395</v>
      </c>
      <c r="H308" s="36" t="s">
        <v>282</v>
      </c>
      <c r="I308" s="37">
        <v>75000</v>
      </c>
      <c r="J308" s="37">
        <v>0</v>
      </c>
      <c r="K308" s="37">
        <v>75000</v>
      </c>
      <c r="L308" s="15">
        <f>SUM(I308:K308)</f>
        <v>150000</v>
      </c>
      <c r="M308" s="37">
        <f t="shared" si="103"/>
        <v>187500</v>
      </c>
      <c r="N308" s="37">
        <f>L308*1.22</f>
        <v>183000</v>
      </c>
      <c r="O308" s="38" t="s">
        <v>391</v>
      </c>
      <c r="P308" s="39" t="s">
        <v>10</v>
      </c>
    </row>
    <row r="309" spans="1:16" ht="72" x14ac:dyDescent="0.25">
      <c r="A309" s="21" t="s">
        <v>342</v>
      </c>
      <c r="B309" s="22" t="s">
        <v>247</v>
      </c>
      <c r="C309" s="23" t="s">
        <v>168</v>
      </c>
      <c r="D309" s="23" t="s">
        <v>12</v>
      </c>
      <c r="E309" s="120" t="s">
        <v>300</v>
      </c>
      <c r="F309" s="23" t="s">
        <v>13</v>
      </c>
      <c r="G309" s="24">
        <v>32396</v>
      </c>
      <c r="H309" s="25" t="s">
        <v>190</v>
      </c>
      <c r="I309" s="26">
        <v>410000</v>
      </c>
      <c r="J309" s="26">
        <v>0</v>
      </c>
      <c r="K309" s="26">
        <v>17000</v>
      </c>
      <c r="L309" s="26">
        <f>SUM(I309:K309)</f>
        <v>427000</v>
      </c>
      <c r="M309" s="26">
        <f t="shared" si="103"/>
        <v>533750</v>
      </c>
      <c r="N309" s="26">
        <f>L309*1.22</f>
        <v>520940</v>
      </c>
      <c r="O309" s="30" t="s">
        <v>391</v>
      </c>
      <c r="P309" s="29" t="s">
        <v>10</v>
      </c>
    </row>
    <row r="310" spans="1:16" ht="30" customHeight="1" x14ac:dyDescent="0.25">
      <c r="A310" s="21"/>
      <c r="B310" s="22"/>
      <c r="C310" s="23"/>
      <c r="D310" s="23"/>
      <c r="E310" s="23"/>
      <c r="F310" s="23"/>
      <c r="G310" s="24">
        <v>32399</v>
      </c>
      <c r="H310" s="25" t="s">
        <v>191</v>
      </c>
      <c r="I310" s="26">
        <f>SUM(I311:I313)</f>
        <v>100000</v>
      </c>
      <c r="J310" s="26">
        <f t="shared" ref="J310:N310" si="111">SUM(J311:J313)</f>
        <v>0</v>
      </c>
      <c r="K310" s="26">
        <f t="shared" si="111"/>
        <v>60000</v>
      </c>
      <c r="L310" s="26">
        <f t="shared" si="111"/>
        <v>160000</v>
      </c>
      <c r="M310" s="26">
        <f t="shared" si="111"/>
        <v>200000</v>
      </c>
      <c r="N310" s="26">
        <f t="shared" si="111"/>
        <v>195200</v>
      </c>
      <c r="O310" s="30"/>
      <c r="P310" s="29"/>
    </row>
    <row r="311" spans="1:16" ht="30" customHeight="1" x14ac:dyDescent="0.25">
      <c r="A311" s="31"/>
      <c r="B311" s="32" t="s">
        <v>210</v>
      </c>
      <c r="C311" s="33" t="s">
        <v>9</v>
      </c>
      <c r="D311" s="33"/>
      <c r="E311" s="33"/>
      <c r="F311" s="33"/>
      <c r="G311" s="35">
        <v>323995</v>
      </c>
      <c r="H311" s="36" t="s">
        <v>192</v>
      </c>
      <c r="I311" s="37">
        <v>70000</v>
      </c>
      <c r="J311" s="37">
        <v>0</v>
      </c>
      <c r="K311" s="37">
        <v>0</v>
      </c>
      <c r="L311" s="15">
        <f>SUM(I311:K311)</f>
        <v>70000</v>
      </c>
      <c r="M311" s="37">
        <f t="shared" si="103"/>
        <v>87500</v>
      </c>
      <c r="N311" s="37">
        <f>L311*1.22</f>
        <v>85400</v>
      </c>
      <c r="O311" s="38" t="s">
        <v>391</v>
      </c>
      <c r="P311" s="39" t="s">
        <v>10</v>
      </c>
    </row>
    <row r="312" spans="1:16" ht="30" customHeight="1" x14ac:dyDescent="0.25">
      <c r="A312" s="31"/>
      <c r="B312" s="32" t="s">
        <v>249</v>
      </c>
      <c r="C312" s="33" t="s">
        <v>9</v>
      </c>
      <c r="D312" s="33"/>
      <c r="E312" s="33"/>
      <c r="F312" s="33"/>
      <c r="G312" s="35">
        <v>32399</v>
      </c>
      <c r="H312" s="36" t="s">
        <v>193</v>
      </c>
      <c r="I312" s="37">
        <v>30000</v>
      </c>
      <c r="J312" s="37">
        <v>0</v>
      </c>
      <c r="K312" s="37">
        <v>0</v>
      </c>
      <c r="L312" s="15">
        <f>SUM(I312:K312)</f>
        <v>30000</v>
      </c>
      <c r="M312" s="37">
        <f t="shared" si="103"/>
        <v>37500</v>
      </c>
      <c r="N312" s="37">
        <f t="shared" ref="N312:N313" si="112">L312*1.22</f>
        <v>36600</v>
      </c>
      <c r="O312" s="38"/>
      <c r="P312" s="39" t="s">
        <v>10</v>
      </c>
    </row>
    <row r="313" spans="1:16" ht="48" x14ac:dyDescent="0.25">
      <c r="A313" s="31" t="s">
        <v>375</v>
      </c>
      <c r="B313" s="32" t="s">
        <v>376</v>
      </c>
      <c r="C313" s="33" t="s">
        <v>9</v>
      </c>
      <c r="D313" s="33"/>
      <c r="E313" s="33"/>
      <c r="F313" s="33"/>
      <c r="G313" s="35">
        <v>32399</v>
      </c>
      <c r="H313" s="36" t="s">
        <v>377</v>
      </c>
      <c r="I313" s="37">
        <v>0</v>
      </c>
      <c r="J313" s="37">
        <v>0</v>
      </c>
      <c r="K313" s="37">
        <v>60000</v>
      </c>
      <c r="L313" s="15">
        <f>SUM(I313:K313)</f>
        <v>60000</v>
      </c>
      <c r="M313" s="37">
        <f t="shared" si="103"/>
        <v>75000</v>
      </c>
      <c r="N313" s="37">
        <f t="shared" si="112"/>
        <v>73200</v>
      </c>
      <c r="O313" s="38" t="s">
        <v>391</v>
      </c>
      <c r="P313" s="39" t="s">
        <v>10</v>
      </c>
    </row>
    <row r="314" spans="1:16" ht="30" customHeight="1" x14ac:dyDescent="0.25">
      <c r="A314" s="122" t="s">
        <v>359</v>
      </c>
      <c r="B314" s="25" t="s">
        <v>248</v>
      </c>
      <c r="C314" s="25" t="s">
        <v>11</v>
      </c>
      <c r="D314" s="25" t="s">
        <v>197</v>
      </c>
      <c r="E314" s="25"/>
      <c r="F314" s="25" t="s">
        <v>17</v>
      </c>
      <c r="G314" s="24">
        <v>3292</v>
      </c>
      <c r="H314" s="25" t="s">
        <v>194</v>
      </c>
      <c r="I314" s="26">
        <v>1300000</v>
      </c>
      <c r="J314" s="26">
        <v>0</v>
      </c>
      <c r="K314" s="26">
        <v>0</v>
      </c>
      <c r="L314" s="26">
        <f>SUM(I314:K314)</f>
        <v>1300000</v>
      </c>
      <c r="M314" s="26">
        <f>L314*1.25</f>
        <v>1625000</v>
      </c>
      <c r="N314" s="26">
        <f>I314/2</f>
        <v>650000</v>
      </c>
      <c r="O314" s="30" t="s">
        <v>391</v>
      </c>
      <c r="P314" s="29" t="s">
        <v>10</v>
      </c>
    </row>
    <row r="315" spans="1:16" ht="24.95" customHeight="1" thickBot="1" x14ac:dyDescent="0.3">
      <c r="A315" s="123"/>
      <c r="B315" s="124"/>
      <c r="C315" s="125"/>
      <c r="D315" s="125"/>
      <c r="E315" s="125"/>
      <c r="F315" s="125"/>
      <c r="G315" s="126"/>
      <c r="H315" s="127" t="s">
        <v>195</v>
      </c>
      <c r="I315" s="128">
        <f>I314+I310+I309+I306+I303+I302+I282+I276+I270+I264+I258+I255+I213+I207+I204+I202+I200+I182+I177+I175+I13+I10+I9+I5</f>
        <v>58377000</v>
      </c>
      <c r="J315" s="128">
        <f t="shared" ref="J315:N315" si="113">J314+J310+J309+J306+J303+J302+J282+J276+J270+J264+J258+J255+J213+J207+J204+J202+J200+J182+J177+J175+J13+J10+J9+J5</f>
        <v>2655325.62</v>
      </c>
      <c r="K315" s="128">
        <f>K314+K310+K309+K306+K303+K302+K282+K276+K270+K264+K258+K255+K213+K207+K204+K202+K200+K182+K177+K175+K13+K10+K9+K5</f>
        <v>5516174</v>
      </c>
      <c r="L315" s="128">
        <f t="shared" si="113"/>
        <v>66548499.620000005</v>
      </c>
      <c r="M315" s="128">
        <f t="shared" si="113"/>
        <v>83185624.525000006</v>
      </c>
      <c r="N315" s="128">
        <f t="shared" si="113"/>
        <v>70332936.920000002</v>
      </c>
      <c r="O315" s="129"/>
      <c r="P315" s="130"/>
    </row>
    <row r="316" spans="1:16" ht="24.95" customHeight="1" thickTop="1" x14ac:dyDescent="0.25"/>
  </sheetData>
  <mergeCells count="1">
    <mergeCell ref="A2:P2"/>
  </mergeCells>
  <pageMargins left="0.39370078740157483" right="0.39370078740157483" top="0.74803149606299213" bottom="0.74803149606299213" header="0.39370078740157483" footer="0.43307086614173229"/>
  <pageSetup paperSize="8" scale="76" fitToHeight="0" orientation="landscape" r:id="rId1"/>
  <headerFooter>
    <oddHeader>&amp;LUpravno vijeće
27.12.2021. godine&amp;CPlan nabave materijala, energije i usluga za 2021. godinu - II. Rebalans&amp;R4. sjednica
Točka 3. dnevnog reda</oddHeader>
    <oddFooter>&amp;LNastavni zavod za javno zdravstvo "Dr. Andrija Štampar"&amp;R&amp;P/&amp;N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F2FB34A1A94499FA7667CE4178A48" ma:contentTypeVersion="8" ma:contentTypeDescription="Create a new document." ma:contentTypeScope="" ma:versionID="c2e94899767681a930bd9050ef29f55d">
  <xsd:schema xmlns:xsd="http://www.w3.org/2001/XMLSchema" xmlns:xs="http://www.w3.org/2001/XMLSchema" xmlns:p="http://schemas.microsoft.com/office/2006/metadata/properties" xmlns:ns3="03d24e22-eef8-4b30-952a-8ab5e9aeaf1d" targetNamespace="http://schemas.microsoft.com/office/2006/metadata/properties" ma:root="true" ma:fieldsID="99298fedde357ba23d3a689d86c631fb" ns3:_="">
    <xsd:import namespace="03d24e22-eef8-4b30-952a-8ab5e9aeaf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4e22-eef8-4b30-952a-8ab5e9aea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CEDE46-E57D-463F-B907-EE2E8BA35ADF}">
  <ds:schemaRefs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03d24e22-eef8-4b30-952a-8ab5e9aeaf1d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18C2CEF-334F-417B-B8C6-7A42F178B9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CA4722-8F6C-4B3C-BBBB-DB449457D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d24e22-eef8-4b30-952a-8ab5e9aea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2021.</vt:lpstr>
      <vt:lpstr>'PLAN 2021.'!Ispis_naslova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Kovačević</dc:creator>
  <cp:lastModifiedBy>Ana Mikuš</cp:lastModifiedBy>
  <cp:lastPrinted>2021-12-24T13:11:55Z</cp:lastPrinted>
  <dcterms:created xsi:type="dcterms:W3CDTF">2015-12-14T10:40:56Z</dcterms:created>
  <dcterms:modified xsi:type="dcterms:W3CDTF">2021-12-24T13:12:26Z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0x01010054FF2FB34A1A94499FA7667CE4178A48</vt:lpwstr>
  </property>
</Properties>
</file>