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Desktop\PLAN NABAVE\PLAN NABAVE 2021\"/>
    </mc:Choice>
  </mc:AlternateContent>
  <xr:revisionPtr revIDLastSave="0" documentId="13_ncr:1_{C7D16260-3210-4481-BCDA-D58039223F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 2021." sheetId="2" r:id="rId1"/>
  </sheets>
  <definedNames>
    <definedName name="_FiltarBaze" localSheetId="0" hidden="1">'PLAN 2021.'!$A$4:$L$260</definedName>
    <definedName name="_xlnm.Print_Titles" localSheetId="0">'PLAN 2021.'!$4:$4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8" i="2" l="1"/>
  <c r="I123" i="2"/>
  <c r="J163" i="2"/>
  <c r="K163" i="2"/>
  <c r="I163" i="2"/>
  <c r="J167" i="2"/>
  <c r="J174" i="2"/>
  <c r="I167" i="2"/>
  <c r="I133" i="2"/>
  <c r="I128" i="2"/>
  <c r="I12" i="2"/>
  <c r="I155" i="2"/>
  <c r="I174" i="2"/>
  <c r="I209" i="2"/>
  <c r="I224" i="2"/>
  <c r="I205" i="2"/>
  <c r="I199" i="2"/>
  <c r="I158" i="2"/>
  <c r="I131" i="2"/>
  <c r="I9" i="2"/>
  <c r="I5" i="2"/>
  <c r="I230" i="2"/>
  <c r="I260" i="2" l="1"/>
  <c r="J260" i="2"/>
  <c r="J12" i="2" l="1"/>
  <c r="J36" i="2"/>
  <c r="J208" i="2"/>
  <c r="J209" i="2"/>
  <c r="I208" i="2"/>
  <c r="J205" i="2" l="1"/>
  <c r="K12" i="2"/>
  <c r="K260" i="2" s="1"/>
  <c r="K103" i="2"/>
  <c r="K217" i="2"/>
  <c r="J73" i="2" l="1"/>
  <c r="K73" i="2" s="1"/>
  <c r="J259" i="2" l="1"/>
  <c r="J217" i="2"/>
  <c r="J218" i="2"/>
  <c r="I94" i="2" l="1"/>
  <c r="J100" i="2"/>
  <c r="K100" i="2" s="1"/>
  <c r="I214" i="2" l="1"/>
  <c r="J117" i="2" l="1"/>
  <c r="J116" i="2"/>
  <c r="J115" i="2"/>
  <c r="K248" i="2" l="1"/>
  <c r="K213" i="2"/>
  <c r="K212" i="2"/>
  <c r="K259" i="2"/>
  <c r="K258" i="2"/>
  <c r="K257" i="2"/>
  <c r="K255" i="2"/>
  <c r="K254" i="2"/>
  <c r="K253" i="2"/>
  <c r="K251" i="2"/>
  <c r="K250" i="2"/>
  <c r="K247" i="2"/>
  <c r="K244" i="2"/>
  <c r="K245" i="2"/>
  <c r="K243" i="2"/>
  <c r="K242" i="2"/>
  <c r="K240" i="2"/>
  <c r="K238" i="2"/>
  <c r="K237" i="2"/>
  <c r="K235" i="2"/>
  <c r="K231" i="2"/>
  <c r="K229" i="2"/>
  <c r="K228" i="2"/>
  <c r="K227" i="2"/>
  <c r="K226" i="2"/>
  <c r="K221" i="2"/>
  <c r="K216" i="2"/>
  <c r="K215" i="2"/>
  <c r="K214" i="2" s="1"/>
  <c r="K211" i="2"/>
  <c r="K210" i="2"/>
  <c r="K207" i="2"/>
  <c r="K204" i="2"/>
  <c r="K201" i="2"/>
  <c r="K202" i="2"/>
  <c r="K203" i="2"/>
  <c r="K200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75" i="2"/>
  <c r="K169" i="2"/>
  <c r="K170" i="2"/>
  <c r="K171" i="2"/>
  <c r="K172" i="2"/>
  <c r="K173" i="2"/>
  <c r="K168" i="2"/>
  <c r="K166" i="2"/>
  <c r="K165" i="2"/>
  <c r="K162" i="2"/>
  <c r="K161" i="2"/>
  <c r="K160" i="2"/>
  <c r="K157" i="2"/>
  <c r="K156" i="2"/>
  <c r="K154" i="2"/>
  <c r="K152" i="2"/>
  <c r="K151" i="2" s="1"/>
  <c r="K138" i="2" s="1"/>
  <c r="K147" i="2"/>
  <c r="K148" i="2"/>
  <c r="K149" i="2"/>
  <c r="K150" i="2"/>
  <c r="K146" i="2"/>
  <c r="K141" i="2"/>
  <c r="K142" i="2"/>
  <c r="K143" i="2"/>
  <c r="K144" i="2"/>
  <c r="K140" i="2"/>
  <c r="K135" i="2"/>
  <c r="K136" i="2"/>
  <c r="K137" i="2"/>
  <c r="K134" i="2"/>
  <c r="K132" i="2"/>
  <c r="K122" i="2"/>
  <c r="K102" i="2"/>
  <c r="K101" i="2"/>
  <c r="K92" i="2"/>
  <c r="K91" i="2"/>
  <c r="K89" i="2"/>
  <c r="K82" i="2"/>
  <c r="K78" i="2"/>
  <c r="I53" i="2"/>
  <c r="K164" i="2" l="1"/>
  <c r="K209" i="2"/>
  <c r="K38" i="2"/>
  <c r="K39" i="2"/>
  <c r="K40" i="2"/>
  <c r="K41" i="2"/>
  <c r="K42" i="2"/>
  <c r="K43" i="2"/>
  <c r="K44" i="2"/>
  <c r="K45" i="2"/>
  <c r="K46" i="2"/>
  <c r="K47" i="2"/>
  <c r="K48" i="2"/>
  <c r="K49" i="2"/>
  <c r="K37" i="2"/>
  <c r="K33" i="2"/>
  <c r="K34" i="2"/>
  <c r="K35" i="2"/>
  <c r="K32" i="2"/>
  <c r="K10" i="2"/>
  <c r="K11" i="2"/>
  <c r="K8" i="2"/>
  <c r="K7" i="2"/>
  <c r="K6" i="2"/>
  <c r="I139" i="2"/>
  <c r="I159" i="2"/>
  <c r="I153" i="2"/>
  <c r="I151" i="2"/>
  <c r="I145" i="2"/>
  <c r="I118" i="2"/>
  <c r="I110" i="2"/>
  <c r="I103" i="2"/>
  <c r="I74" i="2"/>
  <c r="I65" i="2"/>
  <c r="I50" i="2"/>
  <c r="I36" i="2"/>
  <c r="I31" i="2"/>
  <c r="I13" i="2"/>
  <c r="K5" i="2" l="1"/>
  <c r="K9" i="2"/>
  <c r="K31" i="2"/>
  <c r="K36" i="2"/>
  <c r="K155" i="2"/>
  <c r="K208" i="2"/>
  <c r="J210" i="2"/>
  <c r="J258" i="2"/>
  <c r="J257" i="2"/>
  <c r="J255" i="2"/>
  <c r="J254" i="2"/>
  <c r="J253" i="2"/>
  <c r="J251" i="2"/>
  <c r="J250" i="2"/>
  <c r="J247" i="2"/>
  <c r="J246" i="2"/>
  <c r="K246" i="2" s="1"/>
  <c r="J245" i="2"/>
  <c r="J244" i="2"/>
  <c r="J243" i="2"/>
  <c r="J242" i="2"/>
  <c r="J241" i="2"/>
  <c r="K241" i="2" s="1"/>
  <c r="J240" i="2"/>
  <c r="J239" i="2"/>
  <c r="K239" i="2" s="1"/>
  <c r="J238" i="2"/>
  <c r="J237" i="2"/>
  <c r="J236" i="2"/>
  <c r="K236" i="2" s="1"/>
  <c r="J235" i="2"/>
  <c r="J234" i="2"/>
  <c r="K234" i="2" s="1"/>
  <c r="J233" i="2"/>
  <c r="K233" i="2" s="1"/>
  <c r="J232" i="2"/>
  <c r="K232" i="2" s="1"/>
  <c r="J231" i="2"/>
  <c r="J229" i="2"/>
  <c r="J228" i="2"/>
  <c r="J227" i="2"/>
  <c r="J226" i="2"/>
  <c r="J223" i="2"/>
  <c r="K223" i="2" s="1"/>
  <c r="J221" i="2"/>
  <c r="J220" i="2" s="1"/>
  <c r="J216" i="2"/>
  <c r="J215" i="2"/>
  <c r="J213" i="2"/>
  <c r="J212" i="2"/>
  <c r="J211" i="2"/>
  <c r="J207" i="2"/>
  <c r="J206" i="2"/>
  <c r="K206" i="2" s="1"/>
  <c r="J204" i="2"/>
  <c r="J203" i="2"/>
  <c r="J202" i="2"/>
  <c r="J201" i="2"/>
  <c r="J200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3" i="2"/>
  <c r="J172" i="2"/>
  <c r="J171" i="2"/>
  <c r="J170" i="2"/>
  <c r="J169" i="2"/>
  <c r="J168" i="2"/>
  <c r="J166" i="2"/>
  <c r="J165" i="2"/>
  <c r="J162" i="2"/>
  <c r="J161" i="2"/>
  <c r="J160" i="2"/>
  <c r="J157" i="2"/>
  <c r="J156" i="2"/>
  <c r="J154" i="2"/>
  <c r="J152" i="2"/>
  <c r="J151" i="2" s="1"/>
  <c r="J150" i="2"/>
  <c r="J149" i="2"/>
  <c r="J148" i="2"/>
  <c r="J147" i="2"/>
  <c r="J146" i="2"/>
  <c r="J144" i="2"/>
  <c r="J143" i="2"/>
  <c r="J142" i="2"/>
  <c r="J141" i="2"/>
  <c r="J140" i="2"/>
  <c r="J137" i="2"/>
  <c r="J136" i="2"/>
  <c r="J135" i="2"/>
  <c r="J134" i="2"/>
  <c r="J132" i="2"/>
  <c r="J130" i="2"/>
  <c r="K130" i="2" s="1"/>
  <c r="J129" i="2"/>
  <c r="K129" i="2" s="1"/>
  <c r="J127" i="2"/>
  <c r="K127" i="2" s="1"/>
  <c r="J126" i="2"/>
  <c r="K126" i="2" s="1"/>
  <c r="J125" i="2"/>
  <c r="K125" i="2" s="1"/>
  <c r="J124" i="2"/>
  <c r="K124" i="2" s="1"/>
  <c r="J122" i="2"/>
  <c r="J121" i="2"/>
  <c r="K121" i="2" s="1"/>
  <c r="J120" i="2"/>
  <c r="K120" i="2" s="1"/>
  <c r="J119" i="2"/>
  <c r="K119" i="2" s="1"/>
  <c r="J114" i="2"/>
  <c r="K114" i="2" s="1"/>
  <c r="J113" i="2"/>
  <c r="K113" i="2" s="1"/>
  <c r="J112" i="2"/>
  <c r="K112" i="2" s="1"/>
  <c r="J111" i="2"/>
  <c r="K111" i="2" s="1"/>
  <c r="J109" i="2"/>
  <c r="J108" i="2"/>
  <c r="J107" i="2"/>
  <c r="J106" i="2"/>
  <c r="J105" i="2"/>
  <c r="J104" i="2"/>
  <c r="J102" i="2"/>
  <c r="J101" i="2"/>
  <c r="J99" i="2"/>
  <c r="K99" i="2" s="1"/>
  <c r="J98" i="2"/>
  <c r="K98" i="2" s="1"/>
  <c r="J97" i="2"/>
  <c r="K97" i="2" s="1"/>
  <c r="J96" i="2"/>
  <c r="K96" i="2" s="1"/>
  <c r="J95" i="2"/>
  <c r="J92" i="2"/>
  <c r="J91" i="2"/>
  <c r="J89" i="2"/>
  <c r="J88" i="2"/>
  <c r="K88" i="2" s="1"/>
  <c r="J87" i="2"/>
  <c r="K87" i="2" s="1"/>
  <c r="J86" i="2"/>
  <c r="K86" i="2" s="1"/>
  <c r="J85" i="2"/>
  <c r="K85" i="2" s="1"/>
  <c r="J84" i="2"/>
  <c r="K84" i="2" s="1"/>
  <c r="J83" i="2"/>
  <c r="K83" i="2" s="1"/>
  <c r="J82" i="2"/>
  <c r="J81" i="2"/>
  <c r="K81" i="2" s="1"/>
  <c r="J80" i="2"/>
  <c r="K80" i="2" s="1"/>
  <c r="J79" i="2"/>
  <c r="K79" i="2" s="1"/>
  <c r="J78" i="2"/>
  <c r="J77" i="2"/>
  <c r="K77" i="2" s="1"/>
  <c r="J76" i="2"/>
  <c r="K76" i="2" s="1"/>
  <c r="J75" i="2"/>
  <c r="K75" i="2" s="1"/>
  <c r="J72" i="2"/>
  <c r="K72" i="2" s="1"/>
  <c r="J71" i="2"/>
  <c r="K71" i="2" s="1"/>
  <c r="J70" i="2"/>
  <c r="J69" i="2"/>
  <c r="K69" i="2" s="1"/>
  <c r="J68" i="2"/>
  <c r="K68" i="2" s="1"/>
  <c r="J67" i="2"/>
  <c r="K67" i="2" s="1"/>
  <c r="J66" i="2"/>
  <c r="K66" i="2" s="1"/>
  <c r="J64" i="2"/>
  <c r="K64" i="2" s="1"/>
  <c r="J63" i="2"/>
  <c r="K63" i="2" s="1"/>
  <c r="J62" i="2"/>
  <c r="K62" i="2" s="1"/>
  <c r="J61" i="2"/>
  <c r="K61" i="2" s="1"/>
  <c r="J60" i="2"/>
  <c r="K60" i="2" s="1"/>
  <c r="J59" i="2"/>
  <c r="K59" i="2" s="1"/>
  <c r="J58" i="2"/>
  <c r="K58" i="2" s="1"/>
  <c r="J57" i="2"/>
  <c r="K57" i="2" s="1"/>
  <c r="J56" i="2"/>
  <c r="K56" i="2" s="1"/>
  <c r="J55" i="2"/>
  <c r="K55" i="2" s="1"/>
  <c r="J54" i="2"/>
  <c r="J52" i="2"/>
  <c r="K52" i="2" s="1"/>
  <c r="J51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5" i="2"/>
  <c r="J34" i="2"/>
  <c r="J33" i="2"/>
  <c r="J32" i="2"/>
  <c r="J30" i="2"/>
  <c r="K30" i="2" s="1"/>
  <c r="J29" i="2"/>
  <c r="K29" i="2" s="1"/>
  <c r="J28" i="2"/>
  <c r="K28" i="2" s="1"/>
  <c r="J27" i="2"/>
  <c r="K27" i="2" s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K19" i="2" s="1"/>
  <c r="J18" i="2"/>
  <c r="K18" i="2" s="1"/>
  <c r="J17" i="2"/>
  <c r="K17" i="2" s="1"/>
  <c r="J16" i="2"/>
  <c r="K16" i="2" s="1"/>
  <c r="J15" i="2"/>
  <c r="K15" i="2" s="1"/>
  <c r="J14" i="2"/>
  <c r="J8" i="2"/>
  <c r="J11" i="2"/>
  <c r="J10" i="2"/>
  <c r="J7" i="2"/>
  <c r="K256" i="2"/>
  <c r="I256" i="2"/>
  <c r="K252" i="2"/>
  <c r="I252" i="2"/>
  <c r="K249" i="2"/>
  <c r="I249" i="2"/>
  <c r="K225" i="2"/>
  <c r="I225" i="2"/>
  <c r="I222" i="2"/>
  <c r="K220" i="2"/>
  <c r="I220" i="2"/>
  <c r="K174" i="2"/>
  <c r="K199" i="2"/>
  <c r="I198" i="2"/>
  <c r="I164" i="2"/>
  <c r="K159" i="2"/>
  <c r="K133" i="2"/>
  <c r="K131" i="2"/>
  <c r="J6" i="2"/>
  <c r="K95" i="2" l="1"/>
  <c r="K94" i="2" s="1"/>
  <c r="J94" i="2"/>
  <c r="I219" i="2"/>
  <c r="J214" i="2"/>
  <c r="J256" i="2"/>
  <c r="J164" i="2"/>
  <c r="K222" i="2"/>
  <c r="J155" i="2"/>
  <c r="J128" i="2"/>
  <c r="J222" i="2"/>
  <c r="J9" i="2"/>
  <c r="K123" i="2"/>
  <c r="K230" i="2"/>
  <c r="J249" i="2"/>
  <c r="K128" i="2"/>
  <c r="K74" i="2"/>
  <c r="K118" i="2"/>
  <c r="J13" i="2"/>
  <c r="K14" i="2"/>
  <c r="K110" i="2"/>
  <c r="J199" i="2"/>
  <c r="J198" i="2" s="1"/>
  <c r="K65" i="2"/>
  <c r="J31" i="2"/>
  <c r="J50" i="2"/>
  <c r="K51" i="2"/>
  <c r="J53" i="2"/>
  <c r="K54" i="2"/>
  <c r="J5" i="2"/>
  <c r="K224" i="2"/>
  <c r="K198" i="2"/>
  <c r="K167" i="2"/>
  <c r="K158" i="2"/>
  <c r="J252" i="2"/>
  <c r="J225" i="2"/>
  <c r="J224" i="2" s="1"/>
  <c r="J74" i="2"/>
  <c r="J103" i="2"/>
  <c r="J110" i="2"/>
  <c r="J65" i="2"/>
  <c r="J118" i="2"/>
  <c r="J153" i="2"/>
  <c r="K50" i="2" l="1"/>
  <c r="K53" i="2"/>
  <c r="K13" i="2"/>
  <c r="J139" i="2" l="1"/>
  <c r="J230" i="2" l="1"/>
  <c r="J131" i="2" l="1"/>
  <c r="J133" i="2"/>
  <c r="J159" i="2"/>
  <c r="J145" i="2"/>
  <c r="J138" i="2" s="1"/>
  <c r="I93" i="2"/>
  <c r="K93" i="2" l="1"/>
  <c r="K90" i="2" s="1"/>
  <c r="I90" i="2"/>
  <c r="I3" i="2"/>
  <c r="J93" i="2"/>
  <c r="J90" i="2" s="1"/>
  <c r="J158" i="2"/>
  <c r="J123" i="2"/>
</calcChain>
</file>

<file path=xl/sharedStrings.xml><?xml version="1.0" encoding="utf-8"?>
<sst xmlns="http://schemas.openxmlformats.org/spreadsheetml/2006/main" count="541" uniqueCount="332">
  <si>
    <t xml:space="preserve"> </t>
  </si>
  <si>
    <t>EVID. BR. NABAVE</t>
  </si>
  <si>
    <t>CPV OZNAKA</t>
  </si>
  <si>
    <t>VRSTA POSTUPKA NABAVE</t>
  </si>
  <si>
    <t>UGOVOR O JAVNOJ NABAVI / OKVIRNI SPORAZUM</t>
  </si>
  <si>
    <t>PLANIRANI POČETAK POSTUPKA</t>
  </si>
  <si>
    <t>PLAN. TRAJANJE UG. JN / OS</t>
  </si>
  <si>
    <t>OZNAKA POZICIJE FINANC. PLANA</t>
  </si>
  <si>
    <t>PREDMET NABAVE</t>
  </si>
  <si>
    <t xml:space="preserve">IZNOS TROŠKA U FINAN. PLANU </t>
  </si>
  <si>
    <t>NAPOMENA</t>
  </si>
  <si>
    <t>UREDSKI MATERIJAL</t>
  </si>
  <si>
    <t>JEDNOSTAVNA NABAVA</t>
  </si>
  <si>
    <t>PROVODI URED ZA JAVNU NABAVU GRADA ZAGREBA</t>
  </si>
  <si>
    <t>OTVORENI POSTUPAK JN</t>
  </si>
  <si>
    <t>UGOVOR O JN</t>
  </si>
  <si>
    <t>1 GODINA</t>
  </si>
  <si>
    <t>TONERI I VRPCE</t>
  </si>
  <si>
    <t>MATERIJAL I SREDSTVA ZA ČIŠĆENJE I ODRŽAVANJE</t>
  </si>
  <si>
    <t>MATERIJAL ZA HIGIJENSKE POTREBE I NJEGU</t>
  </si>
  <si>
    <t>2 GODINE</t>
  </si>
  <si>
    <t>SANITETSKI MATERIJAL</t>
  </si>
  <si>
    <t>SREDSTVA ZA OSOBNU HIGIJENU</t>
  </si>
  <si>
    <t>OSNOVNI MATERIJAL I SIROVINE</t>
  </si>
  <si>
    <t>OSNOVNI MATERIJAL I SIROVINE - CJEPIVO, GRUPE:</t>
  </si>
  <si>
    <t>CJEPIVO PROTIV HEPATITISA A ZA ODRASLE</t>
  </si>
  <si>
    <t>CJEPIVO PROTIV HEPATITISA B ZA ODRASLE</t>
  </si>
  <si>
    <t>CJEPIVO PROTIV HEPATITISA A+B ZA ODRASLE</t>
  </si>
  <si>
    <t>CJEPIVO PROTIV KRPELJNOG MENINGOENCEFALITISA ZA ODRASLE I DJECU</t>
  </si>
  <si>
    <t>CJEPIVO PROTIV ŽUTE GROZNICE</t>
  </si>
  <si>
    <t xml:space="preserve">CJEPIVO PROTIV TRBUŠNOG TIFUSA </t>
  </si>
  <si>
    <t>CJEPIVO PROTIV KOLERE (PERORALNO)</t>
  </si>
  <si>
    <t>CJEPIVO PROTIV MENINGOKOKNE BOLESTI  (A, C, W, Y) KONJUGIRANO</t>
  </si>
  <si>
    <t>CJEPIVO PROTIV VODENIH KOZICA</t>
  </si>
  <si>
    <t>CJEPIVO PROTIV GRIPE</t>
  </si>
  <si>
    <t>CJEPIVO PROTIV TETANUSA</t>
  </si>
  <si>
    <t>ANTITETANIČKI IMUNOGLOBULIN</t>
  </si>
  <si>
    <t>CJEPIVO PROTIV DIFTERIJE I TETANUSA</t>
  </si>
  <si>
    <t>CJEPIVO PROTIV POLIOMIJELITISA</t>
  </si>
  <si>
    <t>OSNOVNI MATERIJAL I SIROVINE - KEMIKALIJE, GRUPE:</t>
  </si>
  <si>
    <t>KEMIKALIJE P.A.</t>
  </si>
  <si>
    <t>KEMIKALIJE VISOKE ČISTOĆE</t>
  </si>
  <si>
    <t>KEMIKALIJE ZA POSEBNE NAMJENE</t>
  </si>
  <si>
    <t>ALKOHOL I SOLNA TEHNIČKA KISELINA</t>
  </si>
  <si>
    <t>OSNOVNI MATERIJAL I SIROVINE - STANDARDI, GRUPE:</t>
  </si>
  <si>
    <t>PCB I PESTICIDI</t>
  </si>
  <si>
    <t>OTAPALA</t>
  </si>
  <si>
    <t>ANTIBIOTICI</t>
  </si>
  <si>
    <t>MIKOTOSKINI</t>
  </si>
  <si>
    <t>METALI</t>
  </si>
  <si>
    <t xml:space="preserve">STANDARDI ZA IONSKU KROMATOGRAFIJU </t>
  </si>
  <si>
    <t>STANDARDI ZA ISPITIVANJE FIZIKALNO KEMIJSKIH POKAZATELJA</t>
  </si>
  <si>
    <t xml:space="preserve">ADITIVI, VITAMINI I OSTALO </t>
  </si>
  <si>
    <t>PESTICIDI ZA LC/MS/MS</t>
  </si>
  <si>
    <t>OSNOVNI MATERIJAL I SIROVINE - TESTOVI ZA MIKROBIOLOGIJU, GRUPE:</t>
  </si>
  <si>
    <t>KONTROLNA SREDSTVA ZA AUTOKLAV</t>
  </si>
  <si>
    <t>TESTOVI ZA MIKOPLAZME</t>
  </si>
  <si>
    <t>TEST DIREKTNE IMUNOFLUORESCENCIJE ZA CHLAMYDIA TRACHOMATIS</t>
  </si>
  <si>
    <t>LOGARITAMSKI TESTOVI OSJETLJIVOSTI E-TESTOVI</t>
  </si>
  <si>
    <t>AGLUTINACIJSKI TESTOVI</t>
  </si>
  <si>
    <t>KITOVI ZA MOLEKULARNU DETEKCIJU PATOGENA I PRIBOR</t>
  </si>
  <si>
    <t>REFERENTNI BAKTERIJSKI SOJEVI</t>
  </si>
  <si>
    <t>API TESTOVI I REAGENSI</t>
  </si>
  <si>
    <t>TEST ZA DOKAZ ROTA I ADENO VIRUSA</t>
  </si>
  <si>
    <t>OSNOVNI MATERIJAL I SIROVINE - SERUMI ZA AGLUTINACIJU, SUSTAV ZA BRZU IDENTIFIKACIJU I OSTALO ZA MIKROBIOLOGIJU, GRUPE:</t>
  </si>
  <si>
    <t>SERUMI ZA AGLUTINACIJU</t>
  </si>
  <si>
    <t>SUSTAV ZA BRZU IDENTIFIKACIJU</t>
  </si>
  <si>
    <t>SUSTAV ZA GENERIRANJE ANAEROBNIH UVJETA I OSTALO</t>
  </si>
  <si>
    <t>TESTOVI, MEDIJI I OSTALI PRIBOR ZA UREĐAJ ZA BROJANJE MIKROORGANIZAMA</t>
  </si>
  <si>
    <t xml:space="preserve">TESTNI ORGANIZMI I POTREBNE OTOPINE </t>
  </si>
  <si>
    <t>OSNOVNI MATERIJAL I SIROVINE - PODLOGE ZA MIKROBIOLOGIJU, GRUPE:</t>
  </si>
  <si>
    <t>OSNOVNE PODLOGE ZA MIKROBIOLOGIJU</t>
  </si>
  <si>
    <t>SPECIJALNE PODLOGE ZA MIKROBIOLOGIJU</t>
  </si>
  <si>
    <t>GOTOVE PODLOGE ZA MIKROBIOLOGIJU (KRUTE I TEKUĆE)</t>
  </si>
  <si>
    <t>GOTOVE PODLOGE ZA MIKROBIOLOŠKU ANALIZU VODA (KRUTE I TEKUĆE)</t>
  </si>
  <si>
    <t>SPECIJALNE PODLOGE SA SUPLEMENTIMA</t>
  </si>
  <si>
    <t>PODLOGE ZA BIOKEMIJSKU IDENTIFIKACIJU</t>
  </si>
  <si>
    <t>KOMERCIJALNI SISTEM ZA KULTIVACIJU TRICHOMONAS VAGINALIS</t>
  </si>
  <si>
    <t>GOTOVE PODLOGE - KITOVI  ZA MIKROBIOLOŠKU ANALIZU VODA</t>
  </si>
  <si>
    <t>POMOĆNA SREDSTVA U MIKROBIOLOŠKOJ IDENTIFIKACIJI</t>
  </si>
  <si>
    <t>GOTOVE KRUTE KROMOGENE PODLOGE ZA KOLIFORME I E. COLI MF</t>
  </si>
  <si>
    <t>SPECIJALNE  KROMOGENE PODLOGE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</si>
  <si>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</si>
  <si>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</si>
  <si>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</si>
  <si>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LABORATORIJSKO STAKLO, GRUPE:</t>
  </si>
  <si>
    <t xml:space="preserve">LABORATORIJSKO STAKLO A KLASE </t>
  </si>
  <si>
    <t>LABORATORIJSKO STAKLO, TIKVICE, PIPETE, CILINDRI</t>
  </si>
  <si>
    <t>LABORATORIJSKO STAKLO, EPRUVETE, ČAŠE, BOCE, LIJEVCI I OSTALO</t>
  </si>
  <si>
    <t>OSNOVNI MATERIJAL I SIROVINE - LABORATORIJSKA PLASTIKA, GRUPE:</t>
  </si>
  <si>
    <t>LABORATORIJSKA PLASTIKA - BRISEVI</t>
  </si>
  <si>
    <t>LABORATORIJSKA PLASTIKA - PETRIJEVE PLOČE I ČAŠE ZA UZORKOVANJE</t>
  </si>
  <si>
    <t>NASTAVCI ZA PIPETE I PIPETE</t>
  </si>
  <si>
    <t>OSNOVNI MATERIJAL I SIROVINE - POTROŠNI LABORATORIJSKI MATERIJAL</t>
  </si>
  <si>
    <t>OSNOVNI MATERIJAL I SIROVINE  SREDSTVA ZA DDD</t>
  </si>
  <si>
    <t>OSNOVNI MATERIJAL I SIROVINE - MOLEKULARNA MIKROBIOLOGIJA, GRUPE:</t>
  </si>
  <si>
    <t>KITOVI ZA MOLEKULARNU DETEKCIJU CHLAMYDIA TRACHOMATIS</t>
  </si>
  <si>
    <t>KITOVI ZA MOLEKULARNU DETEKCIJU HUMANIH PAPILOMA VIRUSA (HPV)</t>
  </si>
  <si>
    <t>KITOVI ZA UZIMANJE I TRANSPORT UZORAKA OBRISA CERVIKSA</t>
  </si>
  <si>
    <t>PLASTIČNI PRIBOR ZA PCR</t>
  </si>
  <si>
    <t>OSTALI PRIBOR ZA PCR I SEROLOGIJU</t>
  </si>
  <si>
    <t>KITOVI, REAGENSI I OSTALI POTROŠNI MATERIJAL ZA MULTIPLEX I REAL-TIME PCR TESTOVE, GRUPE:</t>
  </si>
  <si>
    <t>KITOVI, REAGENSI I OSTALI POTROŠNI MATERIJAL ZA RAD NA LIGHTCYLER 480 II I MAGNA PURE COMPACT INSTRUMENTU</t>
  </si>
  <si>
    <t>KITOVI, REAGENSI I OSTALI POTROŠNI MATERIJAL ZA RAD NA ELITE INGENIUS APARATU</t>
  </si>
  <si>
    <t>OSNOVNI MATERIJAL I SIROVINE - POTROŠNI MATERIJAL ZA PREVENCIJU OVISNOSTI, GRUPE:</t>
  </si>
  <si>
    <t>TEST PLOČICE ZA KVALITATIVNO ODREĐIVANJE METABOLITA DROGE U URINU</t>
  </si>
  <si>
    <t>TESTOVI ZA BRZU DIJAGNOSTIKU HIVA I HEPATITISA C</t>
  </si>
  <si>
    <t>OSNOVNI MATERIJAL I SIROVINE - MOBILNA MAMOGRAFIJA</t>
  </si>
  <si>
    <t>PREGOVARAČKI POSTUPAK JN BEZ PRETHODNE OBJAVE POZIVA NA NADMETANJE</t>
  </si>
  <si>
    <t>OSNOVNI MATERIJAL I SIROVINE - OBRASCI</t>
  </si>
  <si>
    <t>OSNOVNI MATERIJAL I SIROVINE - SEROLOŠKA DIJAGNOSTIKA, GRUPE:</t>
  </si>
  <si>
    <t>ELFA TESTOVI I DRUGO</t>
  </si>
  <si>
    <t>ELISA TESTOVI ZA RABIES, SEROLOŠKU DIJAGNOSTIKU, HEPATITIS C, VIRUSNE INFEKCIJE I DRUGO</t>
  </si>
  <si>
    <t>TESTOVI INTOLERANCIJE NA HRANU</t>
  </si>
  <si>
    <t>OSTALI MATERIJAL I SIROVINE</t>
  </si>
  <si>
    <t>OSTALI MATERIJAL I SIROVINE - PLINOVI TEHNIČKI</t>
  </si>
  <si>
    <t>ENERGIJA</t>
  </si>
  <si>
    <t>ELEKTRIČNA ENERGIJA  KORIŠTENJE MREŽE - NISKOG NAPONA</t>
  </si>
  <si>
    <t xml:space="preserve">ELEKTRIČNA ENERGIJA </t>
  </si>
  <si>
    <t>PLIN</t>
  </si>
  <si>
    <t>MOTORNI BENZIN I DIZEL GORIVO</t>
  </si>
  <si>
    <t>ZAJEDNIČKA NABAVA PUTEM UREDA ZA JAVNU NABAVU GRADA ZAGREBA</t>
  </si>
  <si>
    <t>MATERIJAL I DIJELOVI ZA TEKUĆE I INVESTICIJSKO ODRŽAVANJE OPREME (EKOLOGIJA)</t>
  </si>
  <si>
    <t>KOLONE, PRETKOLONE I SPE KOLONE ZA KROMATOGRAFIJU, GRUPE:</t>
  </si>
  <si>
    <t>KOLONE ZA IONSKU KROMATOGRAFIJU (IC)</t>
  </si>
  <si>
    <t>GOTOVI TESTOVI ZA EKOLOGIJU I OSTALO, GRUPE:</t>
  </si>
  <si>
    <t>BOČICE I ŠPRICE ZA AUTOUZORKIVAČE</t>
  </si>
  <si>
    <t>ELISA TESTOVI I SPE KOLONICE ZA DODATNO PROČIŠĆAVANJE I  EKSTRAKCIJU UZORAKA</t>
  </si>
  <si>
    <t xml:space="preserve">KIVETNI TESTOVI ZA ODREĐIVANJE KPK, SULFITA, ORTOFOSFATA I UKUPNOG FOSFORA, UKUPNOG DUŠIKA, ANIONSKIH, KATIONSKIH I NEIONSKIH DETERGENATA NA HACH LANGE DR 3900 SPEKTROFOTOMETRU SA RFID TEHNOLOGIJOM ZA PRIMJENU NA PODRUČJU ANALIZA VODA I HT 200S TERMOBLOKU ZA BRZU DIGESTIJU  </t>
  </si>
  <si>
    <t>OST. MAT. I DIJELOVI ZA TEK. I INV. ODRŽAVANJE</t>
  </si>
  <si>
    <t xml:space="preserve">OST. MAT. I DIJELOVI ZA TEK. I INVES. ODRŽ.  TEHNIČKA SL. </t>
  </si>
  <si>
    <t>SITAN INVENTAR I AUTO  GUME</t>
  </si>
  <si>
    <t>SITNI INVENTAR</t>
  </si>
  <si>
    <t>SLUŽBENA, RADNA I ZAŠTITNA ODJEĆA I OBUĆA</t>
  </si>
  <si>
    <t>USLUGE TELEFONA, POŠTE I PRIJEVOZA</t>
  </si>
  <si>
    <t>USLUGE TELEFONA, TELEFAKSA</t>
  </si>
  <si>
    <t>USLUGE TELEFONA, TELEFAKSA - MOBILNA TELEFONIJA</t>
  </si>
  <si>
    <t>USLUGE TELEFONA, TELEFAKSA - USLUGE PRIJENOSA PODATAKA I FIKSNE TELEFONIJE I POVEZIVANJE U JEDINSTVENU MREŽU</t>
  </si>
  <si>
    <t>POŠTARINA (PISMA, TISKANICE I SL.)</t>
  </si>
  <si>
    <t>USLUGE TEKUĆEG I INVESTICIJSKOG ODRŽAVANJA</t>
  </si>
  <si>
    <t>USLUGE TEKUĆEG ODRŽAVANJA GRAĐEVINSKIH OBJEKATA</t>
  </si>
  <si>
    <t xml:space="preserve">PARKETARSKI I SLIČNI RADOVI </t>
  </si>
  <si>
    <t>SOBOSLIKARSKI I LIČILAČKI RADOVI</t>
  </si>
  <si>
    <t>USLUGE TEKUĆEG I INVESTICIJSKOG ODRŽAVANJA POSTR. I OPREME</t>
  </si>
  <si>
    <t>SERVIS I ODRŽAVANJE KOTLOVNICE</t>
  </si>
  <si>
    <t>SERVIS I ODRŽAVANJE OSOBNIH I MALOTERETNIH DIZALA</t>
  </si>
  <si>
    <t>ODRŽAVANJE AUTOMATSKIH VRATA GLAVNOG ULAZA ZAVODA</t>
  </si>
  <si>
    <t>SERVIS I ODRŽAVANJE KLIMA VENTILACIJSKIH UREĐAJA I RASHLADNE TEHNIKE</t>
  </si>
  <si>
    <t>ODRŽAVANJE POSTROJENJA ZA NEUTRALIZACIJU OTPADNIH VODA I SUSTAVA ZA PRIPREMU VODA</t>
  </si>
  <si>
    <t xml:space="preserve">SERV. I ODRŽAV.  FOTOKOPIRNIH UREĐAJA I OSTALE UREDSKE OPREME </t>
  </si>
  <si>
    <t>USL. TO LABORAT. OPREME PROIZVOĐAČA / PERKIN ELMER, ANTON PAAR</t>
  </si>
  <si>
    <t>USL. TO LABORAT. OPREME PROIZVOĐAČA /  SHIMADZU,  OI ANALITIKA</t>
  </si>
  <si>
    <t>USL. TO LABORAT. OPREME PROIZVOĐAČA /  AGILENT, PEEK SCIENTIC</t>
  </si>
  <si>
    <t>USL. TO LABORAT. OPREME PROIZVOĐAČA / METTLER TOLEDO</t>
  </si>
  <si>
    <t>USL. TO LABORAT. OPREME PROIZVOĐAČA /  WTW, MEMMERT, NABRETHERM, BHEROTEST, BURKHARD, HACH, SCHOTT, HEIDOLPH,  SARTORIUS</t>
  </si>
  <si>
    <t>USL. TO LABORAT. OPREME PROIZVOĐAČA /  BUCHI, METHROM</t>
  </si>
  <si>
    <t>USL. TO LABORAT. OPREME PROIZVOĐAČA /  CAMSPEC</t>
  </si>
  <si>
    <t>USL. TO LABORAT. OPREME PROIZVOĐAČA /  SKALAR</t>
  </si>
  <si>
    <t>USL. TO LABORAT. OPREME PROIZVOĐAČA / ANALITIK JENA</t>
  </si>
  <si>
    <t>USL. TO LABORAT. OPREME PROIZVOĐAČA /  GELMAN PALL, SCHUETT-BIOTEC, LABPL, POL EKO, DECAGON, GFL, BINDER, PALL LIFE SCIENCES, SVEN LECKEL</t>
  </si>
  <si>
    <t>USL. TO LABORAT. OPREME PROIZVOĐAČA /  CEM PHOENIX</t>
  </si>
  <si>
    <t>USL. TO LABORAT. OPREME PROIZVOĐAČA /  HERAUS INSTRUMENTS</t>
  </si>
  <si>
    <t>USL. TO LABORAT. OPREME PROIZVOĐAČA / THERMO</t>
  </si>
  <si>
    <t>USL. TO LABORAT. OPREME PROIZVOĐAČA / MIELE</t>
  </si>
  <si>
    <t>USL. TO LABORAT. OPREME PROIZVOĐAČA /  SOXTHERM</t>
  </si>
  <si>
    <t>USL. TO LABORAT. OPREME PROIZVOĐAČA / ANTHOS, THERMO ELECTRON</t>
  </si>
  <si>
    <t>USL. TO LABORAT. OPREME PROIZVOĐAČA /  HORIBA</t>
  </si>
  <si>
    <t>USL. TO LABORAT. OPREME PROIZVOĐAČA /  WATERS</t>
  </si>
  <si>
    <t>USLUGE TEKUĆEG ODRŽAVANJA PRIJEVOZNIH SREDSTAVA - PRANJE VOZILA</t>
  </si>
  <si>
    <t>USLUGE PROMIDŽBE I INFORMIRANJA</t>
  </si>
  <si>
    <t>KOMUNALNE USLUGE</t>
  </si>
  <si>
    <t>DIMNJAČARSKE I EKOLOŠKE USLUGE</t>
  </si>
  <si>
    <t>OSTALE KOMUNALNE USLUGE - UREĐENJE OKOLIŠA I SLIČNO</t>
  </si>
  <si>
    <t>LABORATORIJSKE USLUGE</t>
  </si>
  <si>
    <t>ODREĐIVANJE (USPOSTAVA MONITORINGA) KONTAMINACIJE TALA ZA PROGRAM "EKOLOŠKA KARTA GRADA ZAGREBA"</t>
  </si>
  <si>
    <t>OSTALE ZDRAVSTVENE USLUGE</t>
  </si>
  <si>
    <t>DODJELA UGOVORA ZA DRUŠTVENE I DRUGE POSEBNE USLUGE</t>
  </si>
  <si>
    <t>OSTALE INTELEKTUALNE USLUGE</t>
  </si>
  <si>
    <t>OSTALE INTELEKTUALNE USLUGE - BIOPROGNOZA I MONITORING ZRAKA</t>
  </si>
  <si>
    <t>USLUGE NA IZRADI BIOMETEOROLOŠKE PROGNOZE DHMZ</t>
  </si>
  <si>
    <t xml:space="preserve">USLUGE SURADNJE NA ZDRAVSTVENOEKOLOŠKOM PROGAMU BIOMETEOROLOŠKA PROGNOZA </t>
  </si>
  <si>
    <t>USLUGE RAZVOJA SOFTVERA (ODRŽAVANJE POSLOVNIH PROGRAMSKIH RJEŠENJA), GRUPE:</t>
  </si>
  <si>
    <t>ODRŽAVANJE SUSTAVA ZA EKOLOGIJU</t>
  </si>
  <si>
    <t>ODRŽAVANJE SUSTAVA ZA MIKROBIOLOGIJU</t>
  </si>
  <si>
    <t>ODRŽAVANJE SUSTAVA ZA  PREVENCIJU OVISNOSTI</t>
  </si>
  <si>
    <t>ODRŽAVANJE APLIKACIJE ZA EPIDEMIOLOGIJU</t>
  </si>
  <si>
    <t>ODRŽAVANJE APLIKACIJE ZA MAMOGRAFIJU</t>
  </si>
  <si>
    <t>ODRŽAVANJA APLIKACIJE ZA KADROVSKE POSLOVE</t>
  </si>
  <si>
    <t xml:space="preserve">ODRŽAVANJE ISITE 3 SUSTAVA ZA PODRŠKU WEB PORTALA </t>
  </si>
  <si>
    <t>ODRŽAVANJE APLIKACIJE PROGRAMSKE PODRŠKE U ORDINACIJAMA ŠSM</t>
  </si>
  <si>
    <t>ODRŽAVANJE SUSTAVA ZA UREDSKO POSLOVANJE</t>
  </si>
  <si>
    <t>ODRŽAVANJE SUSTAVA ZA CENTAR ZA PREVENTIVNU MEDICINU</t>
  </si>
  <si>
    <t>ODRŽAVANJE SUSTAVA ZA ZAŠTITU LJUDI I IMOVINE</t>
  </si>
  <si>
    <t>ODRŽAVANJE SUSTAVA ZA GOSPODARENJE OPASNIM OTPADOM</t>
  </si>
  <si>
    <t>ODRŽAVANJE SUSTAVA ZA NABAVU I SKLADIŠNO POSLOVANJE I PROIZVODNJU PODLOGA</t>
  </si>
  <si>
    <t>OSTALE RAČUNALNE USLUGE (ODRŽAVANJE IT INFRASTRUKTURE)</t>
  </si>
  <si>
    <t>GRAFIČKE I TISKARSKE USLUGE  TISAK OBRAZACA</t>
  </si>
  <si>
    <t>USLUGE ČIŠĆENJA, PRANJA I SLIČNO</t>
  </si>
  <si>
    <t>USLUGE ČUVANJA IMOVINE I OSOBA</t>
  </si>
  <si>
    <t>OSTALE NESPOMOMENUTE USLUGE</t>
  </si>
  <si>
    <t>USLUGE IZRADE VIZUALNE KOMUNIKACIJE</t>
  </si>
  <si>
    <t>USLUGE KORIŠTENJA SUSTAVA E- RAČUN</t>
  </si>
  <si>
    <t>PREMIJE OSIGURANJA</t>
  </si>
  <si>
    <t xml:space="preserve">UKUPNO </t>
  </si>
  <si>
    <t>PLANIRANA  VRIJEDNOST PREDMETA NABAVE (PDV UKLJUČEN)</t>
  </si>
  <si>
    <t>OKVIRNI SPORAZUM</t>
  </si>
  <si>
    <t>USLUGE TEKUĆEG ODRŽAVANJA LABORATORIJSKE OPREME I POSTROJENJA (SERVISI I VALIDACIJE), GRUPE:</t>
  </si>
  <si>
    <t>USLUGE TEKUĆEG I INVESTICIJSKOG ODRŽAVANJA PRIJEVOZNIH SREDSTAVA</t>
  </si>
  <si>
    <t>OSNOVNI MATERIJAL I SIROVINE - POTROŠNI MATERIJAL ZA PREVENTIVNU MEDICINU</t>
  </si>
  <si>
    <t>BRZI TESTOVI ZA PROBIR NA CELIJAKIJU IZ KAPILARNE KRVI</t>
  </si>
  <si>
    <t>ODRŽAVANJE SUSTAVA ZA PRAĆENJE VOZILA</t>
  </si>
  <si>
    <t>DROGE I PSIHOTROPNE TVARI</t>
  </si>
  <si>
    <t>OSTALE ZDRAVSTVENE USLUGE - OČITAVANJE NALAZA PREVENTIVNE MAMOGRAFIJE</t>
  </si>
  <si>
    <t>KOLONE I PRETKOLONE ZA TEKUĆINSKU KROMATOGRAFIJU (HPLC I LC-MS/MS) I ZA LC-ICP-MS ODREĐIVANJE ANORGANSKOG ARSENA I KOLONE ZA ODREĐIVANJE PESTICIDA (GC-MS/MS)</t>
  </si>
  <si>
    <t>KOLONE, PRETKOLONE I SPE KOLONE ZA ODREĐIVANJE KONTAMINANATA I TRIAZINSKIH PESTICIDA</t>
  </si>
  <si>
    <t>KONZULTANTSKE USLUGE ZA PROVEDBU INFRASTRUKTURNOG PROJEKTA "Centar za sigurnost i kvalitetu hrane"</t>
  </si>
  <si>
    <t>USLUGE TEKUĆEG ODRŽAVANJA PRIJEVOZNIH SREDSTAVA - SERVISI, GRUPE:</t>
  </si>
  <si>
    <t>KITOVI, REAGENSI I OSTALI POTROŠNI MATERIJAL ZA RAD NA BIOFIRE FILMARRAY APARATU</t>
  </si>
  <si>
    <t>ELISA TESTOVI ZA ALERGENE</t>
  </si>
  <si>
    <t>30192000-1</t>
  </si>
  <si>
    <t xml:space="preserve">33651000-8 </t>
  </si>
  <si>
    <t xml:space="preserve">24000000-4 </t>
  </si>
  <si>
    <t>24000000-4</t>
  </si>
  <si>
    <t xml:space="preserve">33694000-1 </t>
  </si>
  <si>
    <t xml:space="preserve">33696000-5 </t>
  </si>
  <si>
    <t>POTROŠNI MATERIJAL ZA MALDI TOF (VITEK MS)</t>
  </si>
  <si>
    <t xml:space="preserve">33695000-8 </t>
  </si>
  <si>
    <t xml:space="preserve">19520000-7 </t>
  </si>
  <si>
    <t>24450000-3</t>
  </si>
  <si>
    <t>33694000-1</t>
  </si>
  <si>
    <t>33695000-8</t>
  </si>
  <si>
    <t>24110000-8</t>
  </si>
  <si>
    <t xml:space="preserve">44400000-4 </t>
  </si>
  <si>
    <t>33190000-8</t>
  </si>
  <si>
    <t>18830000-6</t>
  </si>
  <si>
    <t>45400000-1</t>
  </si>
  <si>
    <t>50730000-1</t>
  </si>
  <si>
    <t xml:space="preserve">90420000-7 </t>
  </si>
  <si>
    <t>50310000-1</t>
  </si>
  <si>
    <t>50410000-2</t>
  </si>
  <si>
    <t>USL. TO LABORAT. OPREME PROIZVOĐAČA /  TESTO, GEOTECH</t>
  </si>
  <si>
    <t>USL. TO LABORAT. OPREME PROIZVOĐAČA / FLUKE</t>
  </si>
  <si>
    <t>79342000-3</t>
  </si>
  <si>
    <t>USLUGE KOMUNIKACIJSKOG SAVJETOVANJA I ODNOSA S JAVNOŠĆU</t>
  </si>
  <si>
    <t xml:space="preserve">90524000-6 </t>
  </si>
  <si>
    <t xml:space="preserve">77310000-6 </t>
  </si>
  <si>
    <t>71351000-3</t>
  </si>
  <si>
    <t xml:space="preserve">85140000-2 </t>
  </si>
  <si>
    <t>71351200-5</t>
  </si>
  <si>
    <t>72224000-1</t>
  </si>
  <si>
    <t>79990000-0</t>
  </si>
  <si>
    <t>72267000-4</t>
  </si>
  <si>
    <t>50312000-5</t>
  </si>
  <si>
    <t xml:space="preserve">79800000-2 </t>
  </si>
  <si>
    <t>GRAFIČKE I TISKARSKE USLUGE, USLUGE KOPIRANJA I UVEZIVANJA I SL., Grupe:</t>
  </si>
  <si>
    <t>90919000-2</t>
  </si>
  <si>
    <t xml:space="preserve">98310000-9 </t>
  </si>
  <si>
    <t>79710000-4</t>
  </si>
  <si>
    <t>66510000-8</t>
  </si>
  <si>
    <t>79200000-6</t>
  </si>
  <si>
    <t>POTROŠNI MATERIJAL ZA APARAT PREVI COLOR ZA AUTOMATSKO BOJANJE PREPARATA PO GRAMU</t>
  </si>
  <si>
    <t>50112300-6</t>
  </si>
  <si>
    <t>50110000-9</t>
  </si>
  <si>
    <t xml:space="preserve">ZAKUPNINE I NAJAMNINE </t>
  </si>
  <si>
    <t>GRAFIČKE I TISKARSKE USLUGE  TISAK KNJIGA, PRIRUČNIKA, POSTERA, BROŠURA I SL.</t>
  </si>
  <si>
    <t>1. SERVISIRANJE I ODRŽAVANJE VOZILA PEUGEOUT</t>
  </si>
  <si>
    <t>2. SERVISIRANJE I ODRŽAVANJE VOZILA DACIA</t>
  </si>
  <si>
    <t>3. SERVISIRANJE I ODRŽAVANJE VOZILA IVECO</t>
  </si>
  <si>
    <t>4. SERVISIRANJE I ODRŽAVANJE VOZILA - OSTALA VOZILA</t>
  </si>
  <si>
    <t>2 GODINA</t>
  </si>
  <si>
    <t>ZDRAVSTVENE USLUGE</t>
  </si>
  <si>
    <t>CJEPIVO PROTIV MENINGOKOKNE BOLESTI GR. B.</t>
  </si>
  <si>
    <t>CJEPIVO PROTIV DIFTERIJE, TETANUSA I ACELULARNOG PERTUSISA</t>
  </si>
  <si>
    <t>CJEPIVO PROTIV BJESNOĆE</t>
  </si>
  <si>
    <t>CERTIFIKACIJA ZA NORME ISO 9001, ISO 14001 I ISO 45001</t>
  </si>
  <si>
    <t>OSNOVNI MATERIJAL I SIROVINE - DISKOVI, Grupe:</t>
  </si>
  <si>
    <t>DISKOVI ZA ATB</t>
  </si>
  <si>
    <t xml:space="preserve">DIJAGNOSTIČKI DISKOVI </t>
  </si>
  <si>
    <t>TEST ZA KVALITATIVNO ODREĐIVANJE KALPROTEKTINA U STOLICI</t>
  </si>
  <si>
    <t>IMUNOBLOT TESTOVI I DRUGO</t>
  </si>
  <si>
    <t>USL. TO LABORAT. OPREME PROIZVOĐAČA /  BIOMERIEUX</t>
  </si>
  <si>
    <t>TESTOVI ZA MOLEKULARNU DETEKCIJU TOKSINA C. DIFFICILE AMPLIFIKACIJSKOM METODOM</t>
  </si>
  <si>
    <t>IZNOŠENJE I ODVOZ SMEĆA - ZBRINJAVANJE OPASNOG I INFEKTIVNOG OTPADA, Grupe:</t>
  </si>
  <si>
    <t>1. Usluge zbrinjavanja opasnog medicinskog otpada, ostalog opasnog otpada, neopasnog i farmaceutskog otpada</t>
  </si>
  <si>
    <t>2. Usluge zbrinjavanja otpadnog papira i kartona</t>
  </si>
  <si>
    <t>USLUGE ČIŠĆENJA</t>
  </si>
  <si>
    <t>LABORATORIJSKA PLASTIKA - EPRUVETE ZA URIN, POSUDICE ZA STOLICU, ČEPOVI ZA EPRUVETE, VREĆE ZA STOMAHER, EZE</t>
  </si>
  <si>
    <t>72252000-6</t>
  </si>
  <si>
    <t>18100000-0</t>
  </si>
  <si>
    <t>79342200-5</t>
  </si>
  <si>
    <t>24960000-1</t>
  </si>
  <si>
    <t>MEDIJSKA PROMOCIJA PROGRAMA "PREVENCIJA RAKA VRATA MATERNICE I DRUGIH SPOLNO PRENOSIVIH BOLESTI"</t>
  </si>
  <si>
    <t>EMV-01-2020.</t>
  </si>
  <si>
    <t>SLUŽBENA, RADNA I ZAŠTITNA ODJEĆA</t>
  </si>
  <si>
    <t xml:space="preserve">SLUŽBENA, RADNA I ZAŠTITNA OBUĆA </t>
  </si>
  <si>
    <t>ODRŽAVANJE SUSTAVA ZA GOSPODARSTVENE POSLOVE</t>
  </si>
  <si>
    <t>ODRŽAVANJE PROGRAMA ZA ŠKOLSKU MEDICINU - E KALENDAR</t>
  </si>
  <si>
    <t xml:space="preserve">USLUGE ČIŠĆENJA, PRANJA I SLIČNO -  PRANJE KUTA </t>
  </si>
  <si>
    <t>KOLONE ZA PLINSKU KROMATOGRAFIJU I ODREĐIVANJE SULFITA</t>
  </si>
  <si>
    <t>KOLONE I PRETKOLONE ZA TEKUĆINSKU KROMATOGRAFIJU (LC/MSMS, UPLC/MS-MS), SPE KOLONE I KOLONE ZA PRIRPEMU UZORAKA MIKOTOKSINA</t>
  </si>
  <si>
    <t>GODIŠNJA LICENCA ZA MICROSOFT CLOUD RJEŠENJE VEZANO ZA ODRŽAVANJE GIS APLIKACIJE EKO KARTE</t>
  </si>
  <si>
    <t>GODIŠNJA LICENCA ZA CLOUD BACKUP SVIH SERVERA ZAVODA</t>
  </si>
  <si>
    <t>USL. TO LABORAT. OPREME PROIZVOĐAČA / MILESTONE</t>
  </si>
  <si>
    <t xml:space="preserve">STANDARDI ZA PLINSKU I TEKUĆINSKU KROMATOGRAFIJU </t>
  </si>
  <si>
    <t>PESTICIDI ZA GC-MS/MS</t>
  </si>
  <si>
    <t xml:space="preserve">BILJNI TOKSINI </t>
  </si>
  <si>
    <t>Plan nabave materijala, energije i usluga za 2021.</t>
  </si>
  <si>
    <t xml:space="preserve">1 GODINA </t>
  </si>
  <si>
    <t>GOTOVE COLILERT PODLOGE ZA KOLIFORME I E. COLI MPN, SARS-COV-2 magnetic Bead Kit + RT PCR test</t>
  </si>
  <si>
    <t>SRPANJ 2021.</t>
  </si>
  <si>
    <t>RUJAN 2021.</t>
  </si>
  <si>
    <t>KITOVI I REAGENSI ZA AUTOMATIZIRANU AMPLIFIKACIJU NA AUSDIAGNOSTIC MULTIPLEX-TANDEM PCR (MT-PCR) SISTEMU</t>
  </si>
  <si>
    <t>POTROŠNI MATERIJAL ZA IZOLACIJU VIRUSNE NUKLEINSKE KISELINE</t>
  </si>
  <si>
    <t>TRAVANJ 2021.</t>
  </si>
  <si>
    <t>VELJAČA 2021.</t>
  </si>
  <si>
    <t>CLIA TESTOVI I DRUGO</t>
  </si>
  <si>
    <t>USL. TO LABORAT. OPREME PROIZVOĐAČA /  FOSS</t>
  </si>
  <si>
    <t>ODRŽAVANJE SUSTAVA VIDEONADZORA</t>
  </si>
  <si>
    <t>RT-PCR KITOVI ZA DEKTEKCIJU SARS-CoV-2 na tri sekvence</t>
  </si>
  <si>
    <t>RT-PCR KITOVI ZA DEKTEKCIJU SARS-CoV-2 na dvije sekvence</t>
  </si>
  <si>
    <t>KOLOVOZ 2021</t>
  </si>
  <si>
    <t>SIJEČANJ 2021</t>
  </si>
  <si>
    <t>STUDENI 2021</t>
  </si>
  <si>
    <t>GOTOVI TESTOVI ZA PESTICIDE I SPE KOLONE ZA DODATNO PROČIŠĆAVANJE I  EKSTRAKCIJU UZORAKA</t>
  </si>
  <si>
    <t>OŽUJAK 2021</t>
  </si>
  <si>
    <t>NASTAVCI ZA PIPETE, PIPETE, MICROTUBE, KRIO TUBE, STALCI I DRUGO ZA COVID 19</t>
  </si>
  <si>
    <t>LABORATORIJSKA PLASTIKA - CILINDRI, ČAŠE, LIJEVCI, BOCE, ŠTRCALJKE, KANISTRI I STALCI</t>
  </si>
  <si>
    <t xml:space="preserve">ZAKUPNINE I NAJAMNINE ZA VOZILA </t>
  </si>
  <si>
    <t>NAJAM VOZILA ZA POTREBE ZAVODA</t>
  </si>
  <si>
    <t>34100000-8</t>
  </si>
  <si>
    <t>KITOVI ZA DETEKCIJU KORONAVIRUSA SARS-COV-2 IZ OKOLIŠNIH UZORAKA I POVRŠINA HRANE</t>
  </si>
  <si>
    <t>PROCIJENJENA VRIJEDNOST ZA 2021.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</si>
</sst>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9"/>
      <color theme="8" tint="-0.499984740745262"/>
      <name val="Calibri Light"/>
      <family val="2"/>
      <charset val="238"/>
    </font>
    <font>
      <sz val="9"/>
      <color theme="8" tint="-0.499984740745262"/>
      <name val="Calibri Light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8" tint="-0.499984740745262"/>
      <name val="Calibri Light"/>
      <family val="2"/>
      <charset val="238"/>
      <scheme val="major"/>
    </font>
    <font>
      <sz val="11"/>
      <color theme="8" tint="-0.499984740745262"/>
      <name val="Calibri"/>
      <family val="2"/>
      <charset val="238"/>
      <scheme val="minor"/>
    </font>
    <font>
      <sz val="9"/>
      <color theme="8" tint="-0.499984740745262"/>
      <name val="Calibri"/>
      <family val="2"/>
      <charset val="238"/>
      <scheme val="minor"/>
    </font>
    <font>
      <sz val="9"/>
      <name val="Calibri Light"/>
      <family val="2"/>
      <charset val="238"/>
    </font>
    <font>
      <b/>
      <sz val="9"/>
      <name val="Calibri Light"/>
      <family val="2"/>
      <charset val="238"/>
    </font>
    <font>
      <b/>
      <sz val="9"/>
      <color theme="8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 wrapText="1"/>
    </xf>
    <xf numFmtId="3" fontId="1" fillId="0" borderId="0" xfId="0" applyNumberFormat="1" applyFont="1" applyBorder="1"/>
    <xf numFmtId="0" fontId="1" fillId="0" borderId="0" xfId="0" applyFont="1" applyFill="1" applyBorder="1"/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vertical="center"/>
    </xf>
    <xf numFmtId="0" fontId="3" fillId="5" borderId="6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vertical="center" wrapText="1"/>
    </xf>
    <xf numFmtId="3" fontId="3" fillId="5" borderId="6" xfId="0" applyNumberFormat="1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vertical="center" wrapText="1"/>
    </xf>
    <xf numFmtId="3" fontId="3" fillId="6" borderId="6" xfId="0" applyNumberFormat="1" applyFont="1" applyFill="1" applyBorder="1" applyAlignment="1">
      <alignment horizontal="right" vertical="center"/>
    </xf>
    <xf numFmtId="3" fontId="3" fillId="6" borderId="7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3" fontId="4" fillId="0" borderId="6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17" fontId="4" fillId="0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17" fontId="3" fillId="5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3" fontId="3" fillId="4" borderId="6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 wrapText="1"/>
    </xf>
    <xf numFmtId="3" fontId="3" fillId="4" borderId="7" xfId="0" applyNumberFormat="1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wrapText="1"/>
    </xf>
    <xf numFmtId="3" fontId="3" fillId="4" borderId="6" xfId="0" applyNumberFormat="1" applyFont="1" applyFill="1" applyBorder="1" applyAlignment="1">
      <alignment horizontal="right" vertical="center" wrapText="1"/>
    </xf>
    <xf numFmtId="3" fontId="3" fillId="4" borderId="7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left" wrapText="1"/>
    </xf>
    <xf numFmtId="3" fontId="7" fillId="0" borderId="0" xfId="0" applyNumberFormat="1" applyFont="1" applyBorder="1"/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 wrapText="1"/>
    </xf>
    <xf numFmtId="3" fontId="3" fillId="5" borderId="3" xfId="0" applyNumberFormat="1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3" fontId="3" fillId="5" borderId="6" xfId="0" applyNumberFormat="1" applyFont="1" applyFill="1" applyBorder="1" applyAlignment="1">
      <alignment horizontal="right" vertical="center" wrapText="1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3" fontId="8" fillId="0" borderId="0" xfId="0" applyNumberFormat="1" applyFont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17" fontId="4" fillId="2" borderId="6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7" fontId="3" fillId="4" borderId="6" xfId="0" applyNumberFormat="1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vertical="center" wrapText="1"/>
    </xf>
    <xf numFmtId="3" fontId="3" fillId="6" borderId="12" xfId="0" applyNumberFormat="1" applyFont="1" applyFill="1" applyBorder="1" applyAlignment="1">
      <alignment horizontal="right" vertical="center"/>
    </xf>
    <xf numFmtId="0" fontId="3" fillId="6" borderId="13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/>
    <xf numFmtId="0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vertical="center" wrapText="1"/>
    </xf>
    <xf numFmtId="3" fontId="10" fillId="5" borderId="6" xfId="0" applyNumberFormat="1" applyFont="1" applyFill="1" applyBorder="1" applyAlignment="1">
      <alignment horizontal="right" vertical="center"/>
    </xf>
    <xf numFmtId="0" fontId="10" fillId="5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3" fontId="11" fillId="5" borderId="14" xfId="0" applyNumberFormat="1" applyFont="1" applyFill="1" applyBorder="1" applyAlignment="1">
      <alignment vertical="center"/>
    </xf>
    <xf numFmtId="3" fontId="11" fillId="5" borderId="15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4"/>
  <sheetViews>
    <sheetView tabSelected="1" topLeftCell="A247" zoomScaleNormal="100" workbookViewId="0">
      <selection activeCell="F215" sqref="F215"/>
    </sheetView>
  </sheetViews>
  <sheetFormatPr defaultRowHeight="24.95" customHeight="1" x14ac:dyDescent="0.25"/>
  <cols>
    <col min="1" max="1" width="12.140625" style="1" customWidth="1"/>
    <col min="2" max="2" width="12" style="2" customWidth="1"/>
    <col min="3" max="3" width="15.7109375" style="1" customWidth="1"/>
    <col min="4" max="4" width="15" style="1" customWidth="1"/>
    <col min="5" max="5" width="13.7109375" style="1" customWidth="1"/>
    <col min="6" max="7" width="10.7109375" style="1" customWidth="1"/>
    <col min="8" max="8" width="40.7109375" style="1" customWidth="1"/>
    <col min="9" max="10" width="20.7109375" style="1" customWidth="1"/>
    <col min="11" max="11" width="20.7109375" style="3" customWidth="1"/>
    <col min="12" max="12" width="30.7109375" style="1" customWidth="1"/>
    <col min="13" max="13" width="10.42578125" style="3" bestFit="1" customWidth="1"/>
    <col min="14" max="14" width="13.7109375" style="1" customWidth="1"/>
    <col min="15" max="16384" width="9.140625" style="1"/>
  </cols>
  <sheetData>
    <row r="1" spans="1:13" ht="15" customHeight="1" x14ac:dyDescent="0.25"/>
    <row r="2" spans="1:13" ht="24.95" customHeight="1" thickBot="1" x14ac:dyDescent="0.3">
      <c r="A2" s="130" t="s">
        <v>306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3" ht="15" customHeight="1" thickTop="1" thickBot="1" x14ac:dyDescent="0.3">
      <c r="A3" s="62"/>
      <c r="B3" s="63"/>
      <c r="C3" s="62"/>
      <c r="D3" s="62"/>
      <c r="E3" s="62"/>
      <c r="F3" s="62"/>
      <c r="G3" s="62"/>
      <c r="H3" s="62"/>
      <c r="I3" s="112" t="e">
        <f>I6+I7+I8+I10+I11+I14+I15+I16+I17+I18+I19+I20+I21+I22+I23+I24+I25+I26+I27+I28+I29+I30+I32+I33+I34+I35+I37+I38+I39+I40+I41+I42+I43+I44+I45+I46+I47+I48+I49+I51+I52+I54+I55+I56+I57+I58+I59+I60+I61+I62+I63+I64+I66+I67+I68+I69+I70+I71+I72+I75+I76+I77+I78+I79+I80+I81+I82+I83+I84+I85+I86+I87+I88+I89+I91+I92+I93+I95+I96+I97+I98+I99+I101+I102+I104+I105+I106+I107+I108+I109+I111+I112+I113+I114+#REF!+I119+I120+I121+I122+I124+I125+I126+I127+I129+I130+I132+I134+I135+I136+I137+I140+I141+I142+I143+I144+I146+I147+I148+I149+I150+#REF!+I152+I154+I156+I157+I160+I161+I162+I165+I166+I168+I169+I170+#REF!+#REF!+I171+I172+I173+I175+I176+I177+I178+I179+I180+I181+I182+I183+I184+I185+I186+I187+I188+I189+I190+I191+I192+I193+I194+I195+I196+I197+I200+I201+I202+I203+I204+I206+I207+I209+I212+I213+I215+I216+#REF!+I221+I223+I226+I227+I228+I229+I231+I232+I233+I234+I235+I236+I237+I238+I239+I240+I241+I242+I243+I244+I245+I246+I247+I250+I251+I253+I254+I255+I257+I258+I259+I248</f>
        <v>#REF!</v>
      </c>
      <c r="J3" s="62"/>
      <c r="K3" s="64"/>
      <c r="L3" s="62"/>
    </row>
    <row r="4" spans="1:13" ht="49.5" thickTop="1" thickBot="1" x14ac:dyDescent="0.3">
      <c r="A4" s="65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66" t="s">
        <v>6</v>
      </c>
      <c r="G4" s="66" t="s">
        <v>7</v>
      </c>
      <c r="H4" s="67" t="s">
        <v>8</v>
      </c>
      <c r="I4" s="66" t="s">
        <v>331</v>
      </c>
      <c r="J4" s="66" t="s">
        <v>204</v>
      </c>
      <c r="K4" s="68" t="s">
        <v>9</v>
      </c>
      <c r="L4" s="69" t="s">
        <v>10</v>
      </c>
    </row>
    <row r="5" spans="1:13" ht="24.95" customHeight="1" thickTop="1" x14ac:dyDescent="0.25">
      <c r="A5" s="70"/>
      <c r="B5" s="71"/>
      <c r="C5" s="72"/>
      <c r="D5" s="72"/>
      <c r="E5" s="72"/>
      <c r="F5" s="72"/>
      <c r="G5" s="73">
        <v>32211</v>
      </c>
      <c r="H5" s="74" t="s">
        <v>11</v>
      </c>
      <c r="I5" s="75">
        <f>SUM(I6:I7)</f>
        <v>460000</v>
      </c>
      <c r="J5" s="75">
        <f t="shared" ref="J5:K5" si="0">SUM(J6:J7)</f>
        <v>575000</v>
      </c>
      <c r="K5" s="75">
        <f t="shared" si="0"/>
        <v>539350</v>
      </c>
      <c r="L5" s="76"/>
    </row>
    <row r="6" spans="1:13" ht="24" x14ac:dyDescent="0.25">
      <c r="A6" s="43"/>
      <c r="B6" s="36" t="s">
        <v>219</v>
      </c>
      <c r="C6" s="37" t="s">
        <v>12</v>
      </c>
      <c r="D6" s="37"/>
      <c r="E6" s="37"/>
      <c r="F6" s="37"/>
      <c r="G6" s="38"/>
      <c r="H6" s="39" t="s">
        <v>11</v>
      </c>
      <c r="I6" s="44">
        <v>190000</v>
      </c>
      <c r="J6" s="44">
        <f>I6*1.25</f>
        <v>237500</v>
      </c>
      <c r="K6" s="44">
        <f>I6*1.1725</f>
        <v>222775.00000000003</v>
      </c>
      <c r="L6" s="40" t="s">
        <v>13</v>
      </c>
    </row>
    <row r="7" spans="1:13" ht="30.75" customHeight="1" x14ac:dyDescent="0.25">
      <c r="A7" s="43"/>
      <c r="B7" s="77">
        <v>30125000</v>
      </c>
      <c r="C7" s="37" t="s">
        <v>14</v>
      </c>
      <c r="D7" s="37" t="s">
        <v>15</v>
      </c>
      <c r="E7" s="113" t="s">
        <v>313</v>
      </c>
      <c r="F7" s="37" t="s">
        <v>16</v>
      </c>
      <c r="G7" s="38"/>
      <c r="H7" s="39" t="s">
        <v>17</v>
      </c>
      <c r="I7" s="44">
        <v>270000</v>
      </c>
      <c r="J7" s="44">
        <f>I7*1.25</f>
        <v>337500</v>
      </c>
      <c r="K7" s="44">
        <f>I7*1.1725</f>
        <v>316575</v>
      </c>
      <c r="L7" s="40" t="s">
        <v>13</v>
      </c>
    </row>
    <row r="8" spans="1:13" ht="34.5" customHeight="1" x14ac:dyDescent="0.25">
      <c r="A8" s="41"/>
      <c r="B8" s="10">
        <v>39830000</v>
      </c>
      <c r="C8" s="11" t="s">
        <v>12</v>
      </c>
      <c r="D8" s="11"/>
      <c r="E8" s="11"/>
      <c r="F8" s="11"/>
      <c r="G8" s="12">
        <v>32214</v>
      </c>
      <c r="H8" s="13" t="s">
        <v>18</v>
      </c>
      <c r="I8" s="14">
        <v>100000</v>
      </c>
      <c r="J8" s="14">
        <f>I8*1.25</f>
        <v>125000</v>
      </c>
      <c r="K8" s="78">
        <f>I8*1.1725</f>
        <v>117250.00000000001</v>
      </c>
      <c r="L8" s="15" t="s">
        <v>13</v>
      </c>
    </row>
    <row r="9" spans="1:13" ht="24.95" customHeight="1" x14ac:dyDescent="0.25">
      <c r="A9" s="41"/>
      <c r="B9" s="10"/>
      <c r="C9" s="11"/>
      <c r="D9" s="11"/>
      <c r="E9" s="11"/>
      <c r="F9" s="11"/>
      <c r="G9" s="12">
        <v>32216</v>
      </c>
      <c r="H9" s="13" t="s">
        <v>19</v>
      </c>
      <c r="I9" s="14">
        <f>SUM(I10:I11)</f>
        <v>1640000</v>
      </c>
      <c r="J9" s="14">
        <f t="shared" ref="J9:K9" si="1">SUM(J10:J11)</f>
        <v>2050000</v>
      </c>
      <c r="K9" s="14">
        <f t="shared" si="1"/>
        <v>1125600</v>
      </c>
      <c r="L9" s="15"/>
    </row>
    <row r="10" spans="1:13" s="4" customFormat="1" ht="28.5" customHeight="1" x14ac:dyDescent="0.25">
      <c r="A10" s="31"/>
      <c r="B10" s="27">
        <v>33140000</v>
      </c>
      <c r="C10" s="21" t="s">
        <v>14</v>
      </c>
      <c r="D10" s="37" t="s">
        <v>15</v>
      </c>
      <c r="E10" s="114" t="s">
        <v>320</v>
      </c>
      <c r="F10" s="21" t="s">
        <v>307</v>
      </c>
      <c r="G10" s="28">
        <v>3221614</v>
      </c>
      <c r="H10" s="29" t="s">
        <v>21</v>
      </c>
      <c r="I10" s="30">
        <v>1360000</v>
      </c>
      <c r="J10" s="30">
        <f t="shared" ref="J10:J11" si="2">I10*1.25</f>
        <v>1700000</v>
      </c>
      <c r="K10" s="30">
        <f>I10*1.1725/2</f>
        <v>797300.00000000012</v>
      </c>
      <c r="L10" s="26" t="s">
        <v>13</v>
      </c>
      <c r="M10" s="3"/>
    </row>
    <row r="11" spans="1:13" s="4" customFormat="1" ht="28.5" customHeight="1" x14ac:dyDescent="0.25">
      <c r="A11" s="31"/>
      <c r="B11" s="27">
        <v>33760000</v>
      </c>
      <c r="C11" s="21" t="s">
        <v>14</v>
      </c>
      <c r="D11" s="37" t="s">
        <v>15</v>
      </c>
      <c r="E11" s="32" t="s">
        <v>310</v>
      </c>
      <c r="F11" s="21" t="s">
        <v>307</v>
      </c>
      <c r="G11" s="28">
        <v>3221615</v>
      </c>
      <c r="H11" s="24" t="s">
        <v>22</v>
      </c>
      <c r="I11" s="30">
        <v>280000</v>
      </c>
      <c r="J11" s="30">
        <f t="shared" si="2"/>
        <v>350000</v>
      </c>
      <c r="K11" s="30">
        <f t="shared" ref="K11" si="3">I11*1.1725</f>
        <v>328300</v>
      </c>
      <c r="L11" s="26" t="s">
        <v>13</v>
      </c>
      <c r="M11" s="3"/>
    </row>
    <row r="12" spans="1:13" ht="24.95" customHeight="1" x14ac:dyDescent="0.25">
      <c r="A12" s="79"/>
      <c r="B12" s="80"/>
      <c r="C12" s="16"/>
      <c r="D12" s="16"/>
      <c r="E12" s="16"/>
      <c r="F12" s="16"/>
      <c r="G12" s="17">
        <v>32221</v>
      </c>
      <c r="H12" s="18" t="s">
        <v>23</v>
      </c>
      <c r="I12" s="19">
        <f>I13+I31+I36+I50+I53+I65+I73+I74+I87+I88+I89+I90+I94+I101+I102+I103+I110+I115+I116+I117+I118+I121+I122+I123+I128</f>
        <v>39238000</v>
      </c>
      <c r="J12" s="19">
        <f>J13+J31+J36+J50+J53+J65+J73+J74+J87+J88+J89+J90+J94+J101+J102+J103+J110+J115+J116+J117+J118+J121+J122+J123+J128</f>
        <v>49047500</v>
      </c>
      <c r="K12" s="19">
        <f>K13+K31+K36+K50+K53+K65+K73+K74+K87+K88+K89+K90+K94+K101+K102+K103+K110+K115+K116+K117+K118+K121+K122+K123+K128+M130</f>
        <v>46682787.5</v>
      </c>
      <c r="L12" s="20"/>
    </row>
    <row r="13" spans="1:13" s="4" customFormat="1" ht="24" x14ac:dyDescent="0.25">
      <c r="A13" s="41"/>
      <c r="B13" s="10" t="s">
        <v>220</v>
      </c>
      <c r="C13" s="11" t="s">
        <v>14</v>
      </c>
      <c r="D13" s="11" t="s">
        <v>15</v>
      </c>
      <c r="E13" s="42" t="s">
        <v>321</v>
      </c>
      <c r="F13" s="11" t="s">
        <v>16</v>
      </c>
      <c r="G13" s="12">
        <v>3222102</v>
      </c>
      <c r="H13" s="13" t="s">
        <v>24</v>
      </c>
      <c r="I13" s="14">
        <f>SUM(I14:I30)</f>
        <v>1223000</v>
      </c>
      <c r="J13" s="14">
        <f t="shared" ref="J13:K13" si="4">SUM(J14:J30)</f>
        <v>1528750</v>
      </c>
      <c r="K13" s="14">
        <f t="shared" si="4"/>
        <v>1528750</v>
      </c>
      <c r="L13" s="15" t="s">
        <v>13</v>
      </c>
      <c r="M13" s="3"/>
    </row>
    <row r="14" spans="1:13" ht="24.95" customHeight="1" x14ac:dyDescent="0.25">
      <c r="A14" s="43"/>
      <c r="B14" s="36"/>
      <c r="C14" s="37"/>
      <c r="D14" s="37"/>
      <c r="E14" s="37"/>
      <c r="F14" s="37"/>
      <c r="G14" s="38"/>
      <c r="H14" s="39" t="s">
        <v>25</v>
      </c>
      <c r="I14" s="30">
        <v>190000</v>
      </c>
      <c r="J14" s="25">
        <f t="shared" ref="J14:J30" si="5">I14*1.25</f>
        <v>237500</v>
      </c>
      <c r="K14" s="30">
        <f>J14</f>
        <v>237500</v>
      </c>
      <c r="L14" s="40"/>
    </row>
    <row r="15" spans="1:13" ht="24.95" customHeight="1" x14ac:dyDescent="0.25">
      <c r="A15" s="43"/>
      <c r="B15" s="36"/>
      <c r="C15" s="37"/>
      <c r="D15" s="37"/>
      <c r="E15" s="37"/>
      <c r="F15" s="37"/>
      <c r="G15" s="38"/>
      <c r="H15" s="39" t="s">
        <v>26</v>
      </c>
      <c r="I15" s="30">
        <v>8000</v>
      </c>
      <c r="J15" s="25">
        <f t="shared" si="5"/>
        <v>10000</v>
      </c>
      <c r="K15" s="30">
        <f t="shared" ref="K15:K30" si="6">J15</f>
        <v>10000</v>
      </c>
      <c r="L15" s="40"/>
    </row>
    <row r="16" spans="1:13" ht="24.95" customHeight="1" x14ac:dyDescent="0.25">
      <c r="A16" s="43"/>
      <c r="B16" s="36"/>
      <c r="C16" s="37"/>
      <c r="D16" s="37"/>
      <c r="E16" s="37"/>
      <c r="F16" s="37"/>
      <c r="G16" s="38"/>
      <c r="H16" s="39" t="s">
        <v>27</v>
      </c>
      <c r="I16" s="30">
        <v>109000</v>
      </c>
      <c r="J16" s="25">
        <f t="shared" si="5"/>
        <v>136250</v>
      </c>
      <c r="K16" s="30">
        <f t="shared" si="6"/>
        <v>136250</v>
      </c>
      <c r="L16" s="40"/>
    </row>
    <row r="17" spans="1:13" ht="24.95" customHeight="1" x14ac:dyDescent="0.25">
      <c r="A17" s="43"/>
      <c r="B17" s="36"/>
      <c r="C17" s="37"/>
      <c r="D17" s="37"/>
      <c r="E17" s="37"/>
      <c r="F17" s="37"/>
      <c r="G17" s="38"/>
      <c r="H17" s="39" t="s">
        <v>28</v>
      </c>
      <c r="I17" s="30">
        <v>143000</v>
      </c>
      <c r="J17" s="25">
        <f t="shared" si="5"/>
        <v>178750</v>
      </c>
      <c r="K17" s="30">
        <f t="shared" si="6"/>
        <v>178750</v>
      </c>
      <c r="L17" s="40"/>
    </row>
    <row r="18" spans="1:13" ht="24.95" customHeight="1" x14ac:dyDescent="0.25">
      <c r="A18" s="43"/>
      <c r="B18" s="36"/>
      <c r="C18" s="37"/>
      <c r="D18" s="37"/>
      <c r="E18" s="37"/>
      <c r="F18" s="37"/>
      <c r="G18" s="38"/>
      <c r="H18" s="39" t="s">
        <v>29</v>
      </c>
      <c r="I18" s="30">
        <v>176000</v>
      </c>
      <c r="J18" s="25">
        <f t="shared" si="5"/>
        <v>220000</v>
      </c>
      <c r="K18" s="30">
        <f t="shared" si="6"/>
        <v>220000</v>
      </c>
      <c r="L18" s="40"/>
    </row>
    <row r="19" spans="1:13" ht="24.95" customHeight="1" x14ac:dyDescent="0.25">
      <c r="A19" s="43"/>
      <c r="B19" s="36"/>
      <c r="C19" s="37"/>
      <c r="D19" s="37"/>
      <c r="E19" s="37"/>
      <c r="F19" s="37"/>
      <c r="G19" s="38"/>
      <c r="H19" s="39" t="s">
        <v>30</v>
      </c>
      <c r="I19" s="30">
        <v>135000</v>
      </c>
      <c r="J19" s="25">
        <f t="shared" si="5"/>
        <v>168750</v>
      </c>
      <c r="K19" s="30">
        <f t="shared" si="6"/>
        <v>168750</v>
      </c>
      <c r="L19" s="40"/>
    </row>
    <row r="20" spans="1:13" ht="24.95" customHeight="1" x14ac:dyDescent="0.25">
      <c r="A20" s="43"/>
      <c r="B20" s="36"/>
      <c r="C20" s="37"/>
      <c r="D20" s="37"/>
      <c r="E20" s="37"/>
      <c r="F20" s="37"/>
      <c r="G20" s="38"/>
      <c r="H20" s="39" t="s">
        <v>31</v>
      </c>
      <c r="I20" s="30">
        <v>17000</v>
      </c>
      <c r="J20" s="25">
        <f t="shared" si="5"/>
        <v>21250</v>
      </c>
      <c r="K20" s="30">
        <f t="shared" si="6"/>
        <v>21250</v>
      </c>
      <c r="L20" s="40"/>
    </row>
    <row r="21" spans="1:13" ht="24.95" customHeight="1" x14ac:dyDescent="0.25">
      <c r="A21" s="43"/>
      <c r="B21" s="36"/>
      <c r="C21" s="37"/>
      <c r="D21" s="37"/>
      <c r="E21" s="37"/>
      <c r="F21" s="37"/>
      <c r="G21" s="38"/>
      <c r="H21" s="39" t="s">
        <v>271</v>
      </c>
      <c r="I21" s="30">
        <v>50000</v>
      </c>
      <c r="J21" s="25">
        <f t="shared" si="5"/>
        <v>62500</v>
      </c>
      <c r="K21" s="30">
        <f t="shared" si="6"/>
        <v>62500</v>
      </c>
      <c r="L21" s="40"/>
    </row>
    <row r="22" spans="1:13" ht="24.95" customHeight="1" x14ac:dyDescent="0.25">
      <c r="A22" s="43"/>
      <c r="B22" s="36"/>
      <c r="C22" s="37"/>
      <c r="D22" s="37"/>
      <c r="E22" s="37"/>
      <c r="F22" s="37"/>
      <c r="G22" s="38"/>
      <c r="H22" s="39" t="s">
        <v>32</v>
      </c>
      <c r="I22" s="30">
        <v>140000</v>
      </c>
      <c r="J22" s="25">
        <f t="shared" si="5"/>
        <v>175000</v>
      </c>
      <c r="K22" s="30">
        <f t="shared" si="6"/>
        <v>175000</v>
      </c>
      <c r="L22" s="40"/>
    </row>
    <row r="23" spans="1:13" ht="24.95" customHeight="1" x14ac:dyDescent="0.25">
      <c r="A23" s="43"/>
      <c r="B23" s="36"/>
      <c r="C23" s="37"/>
      <c r="D23" s="37"/>
      <c r="E23" s="37"/>
      <c r="F23" s="37"/>
      <c r="G23" s="38"/>
      <c r="H23" s="39" t="s">
        <v>33</v>
      </c>
      <c r="I23" s="30">
        <v>34000</v>
      </c>
      <c r="J23" s="25">
        <f t="shared" si="5"/>
        <v>42500</v>
      </c>
      <c r="K23" s="30">
        <f t="shared" si="6"/>
        <v>42500</v>
      </c>
      <c r="L23" s="40"/>
    </row>
    <row r="24" spans="1:13" ht="24.95" customHeight="1" x14ac:dyDescent="0.25">
      <c r="A24" s="43"/>
      <c r="B24" s="36"/>
      <c r="C24" s="37"/>
      <c r="D24" s="37"/>
      <c r="E24" s="37"/>
      <c r="F24" s="37"/>
      <c r="G24" s="38"/>
      <c r="H24" s="39" t="s">
        <v>273</v>
      </c>
      <c r="I24" s="30">
        <v>40000</v>
      </c>
      <c r="J24" s="25">
        <f t="shared" si="5"/>
        <v>50000</v>
      </c>
      <c r="K24" s="30">
        <f t="shared" si="6"/>
        <v>50000</v>
      </c>
      <c r="L24" s="40"/>
    </row>
    <row r="25" spans="1:13" ht="24.95" customHeight="1" x14ac:dyDescent="0.25">
      <c r="A25" s="43"/>
      <c r="B25" s="36"/>
      <c r="C25" s="37"/>
      <c r="D25" s="37"/>
      <c r="E25" s="37"/>
      <c r="F25" s="37"/>
      <c r="G25" s="38"/>
      <c r="H25" s="39" t="s">
        <v>272</v>
      </c>
      <c r="I25" s="30">
        <v>20000</v>
      </c>
      <c r="J25" s="25">
        <f t="shared" si="5"/>
        <v>25000</v>
      </c>
      <c r="K25" s="30">
        <f t="shared" si="6"/>
        <v>25000</v>
      </c>
      <c r="L25" s="40"/>
    </row>
    <row r="26" spans="1:13" ht="24.95" customHeight="1" x14ac:dyDescent="0.25">
      <c r="A26" s="43"/>
      <c r="B26" s="36"/>
      <c r="C26" s="37"/>
      <c r="D26" s="37"/>
      <c r="E26" s="37"/>
      <c r="F26" s="37"/>
      <c r="G26" s="38"/>
      <c r="H26" s="39" t="s">
        <v>34</v>
      </c>
      <c r="I26" s="30">
        <v>140000</v>
      </c>
      <c r="J26" s="25">
        <f t="shared" si="5"/>
        <v>175000</v>
      </c>
      <c r="K26" s="30">
        <f t="shared" si="6"/>
        <v>175000</v>
      </c>
      <c r="L26" s="40"/>
    </row>
    <row r="27" spans="1:13" ht="24.95" customHeight="1" x14ac:dyDescent="0.25">
      <c r="A27" s="43"/>
      <c r="B27" s="36"/>
      <c r="C27" s="37"/>
      <c r="D27" s="37"/>
      <c r="E27" s="37"/>
      <c r="F27" s="37"/>
      <c r="G27" s="38"/>
      <c r="H27" s="81" t="s">
        <v>35</v>
      </c>
      <c r="I27" s="30">
        <v>3000</v>
      </c>
      <c r="J27" s="25">
        <f t="shared" si="5"/>
        <v>3750</v>
      </c>
      <c r="K27" s="30">
        <f t="shared" si="6"/>
        <v>3750</v>
      </c>
      <c r="L27" s="40"/>
    </row>
    <row r="28" spans="1:13" ht="24.95" customHeight="1" x14ac:dyDescent="0.25">
      <c r="A28" s="43"/>
      <c r="B28" s="36"/>
      <c r="C28" s="37"/>
      <c r="D28" s="37"/>
      <c r="E28" s="37"/>
      <c r="F28" s="37"/>
      <c r="G28" s="38"/>
      <c r="H28" s="39" t="s">
        <v>36</v>
      </c>
      <c r="I28" s="30">
        <v>4000</v>
      </c>
      <c r="J28" s="25">
        <f t="shared" si="5"/>
        <v>5000</v>
      </c>
      <c r="K28" s="30">
        <f t="shared" si="6"/>
        <v>5000</v>
      </c>
      <c r="L28" s="40"/>
    </row>
    <row r="29" spans="1:13" ht="24.95" customHeight="1" x14ac:dyDescent="0.25">
      <c r="A29" s="43"/>
      <c r="B29" s="36"/>
      <c r="C29" s="37"/>
      <c r="D29" s="37"/>
      <c r="E29" s="37"/>
      <c r="F29" s="37"/>
      <c r="G29" s="38"/>
      <c r="H29" s="39" t="s">
        <v>37</v>
      </c>
      <c r="I29" s="30">
        <v>6000</v>
      </c>
      <c r="J29" s="25">
        <f t="shared" si="5"/>
        <v>7500</v>
      </c>
      <c r="K29" s="30">
        <f t="shared" si="6"/>
        <v>7500</v>
      </c>
      <c r="L29" s="40"/>
    </row>
    <row r="30" spans="1:13" ht="24.95" customHeight="1" x14ac:dyDescent="0.25">
      <c r="A30" s="43"/>
      <c r="B30" s="36"/>
      <c r="C30" s="37"/>
      <c r="D30" s="37"/>
      <c r="E30" s="37"/>
      <c r="F30" s="37"/>
      <c r="G30" s="38"/>
      <c r="H30" s="39" t="s">
        <v>38</v>
      </c>
      <c r="I30" s="30">
        <v>8000</v>
      </c>
      <c r="J30" s="25">
        <f t="shared" si="5"/>
        <v>10000</v>
      </c>
      <c r="K30" s="30">
        <f t="shared" si="6"/>
        <v>10000</v>
      </c>
      <c r="L30" s="40"/>
    </row>
    <row r="31" spans="1:13" s="5" customFormat="1" ht="24.95" customHeight="1" x14ac:dyDescent="0.25">
      <c r="A31" s="41"/>
      <c r="B31" s="10" t="s">
        <v>221</v>
      </c>
      <c r="C31" s="11" t="s">
        <v>14</v>
      </c>
      <c r="D31" s="11" t="s">
        <v>205</v>
      </c>
      <c r="E31" s="11"/>
      <c r="F31" s="11" t="s">
        <v>20</v>
      </c>
      <c r="G31" s="12">
        <v>3222103</v>
      </c>
      <c r="H31" s="13" t="s">
        <v>39</v>
      </c>
      <c r="I31" s="14">
        <f>SUM(I32:I35)</f>
        <v>660000</v>
      </c>
      <c r="J31" s="14">
        <f t="shared" ref="J31:K31" si="7">SUM(J32:J35)</f>
        <v>825000</v>
      </c>
      <c r="K31" s="14">
        <f t="shared" si="7"/>
        <v>330000</v>
      </c>
      <c r="L31" s="15"/>
      <c r="M31" s="3"/>
    </row>
    <row r="32" spans="1:13" ht="24.95" customHeight="1" x14ac:dyDescent="0.25">
      <c r="A32" s="43"/>
      <c r="B32" s="36"/>
      <c r="C32" s="37"/>
      <c r="D32" s="37"/>
      <c r="E32" s="37"/>
      <c r="F32" s="37"/>
      <c r="G32" s="38"/>
      <c r="H32" s="29" t="s">
        <v>40</v>
      </c>
      <c r="I32" s="30">
        <v>240000</v>
      </c>
      <c r="J32" s="30">
        <f t="shared" ref="J32:J35" si="8">I32*1.25</f>
        <v>300000</v>
      </c>
      <c r="K32" s="30">
        <f>I32/2</f>
        <v>120000</v>
      </c>
      <c r="L32" s="26"/>
    </row>
    <row r="33" spans="1:12" ht="24.95" customHeight="1" x14ac:dyDescent="0.25">
      <c r="A33" s="43"/>
      <c r="B33" s="36"/>
      <c r="C33" s="37"/>
      <c r="D33" s="37"/>
      <c r="E33" s="37"/>
      <c r="F33" s="37"/>
      <c r="G33" s="38"/>
      <c r="H33" s="29" t="s">
        <v>41</v>
      </c>
      <c r="I33" s="30">
        <v>140000</v>
      </c>
      <c r="J33" s="30">
        <f t="shared" si="8"/>
        <v>175000</v>
      </c>
      <c r="K33" s="30">
        <f t="shared" ref="K33:K35" si="9">I33/2</f>
        <v>70000</v>
      </c>
      <c r="L33" s="26"/>
    </row>
    <row r="34" spans="1:12" ht="24.95" customHeight="1" x14ac:dyDescent="0.25">
      <c r="A34" s="43"/>
      <c r="B34" s="36"/>
      <c r="C34" s="37"/>
      <c r="D34" s="37"/>
      <c r="E34" s="37"/>
      <c r="F34" s="37"/>
      <c r="G34" s="38"/>
      <c r="H34" s="29" t="s">
        <v>42</v>
      </c>
      <c r="I34" s="30">
        <v>242000</v>
      </c>
      <c r="J34" s="30">
        <f t="shared" si="8"/>
        <v>302500</v>
      </c>
      <c r="K34" s="30">
        <f t="shared" si="9"/>
        <v>121000</v>
      </c>
      <c r="L34" s="26"/>
    </row>
    <row r="35" spans="1:12" ht="24.95" customHeight="1" x14ac:dyDescent="0.25">
      <c r="A35" s="43"/>
      <c r="B35" s="36"/>
      <c r="C35" s="37"/>
      <c r="D35" s="37"/>
      <c r="E35" s="37"/>
      <c r="F35" s="37"/>
      <c r="G35" s="38"/>
      <c r="H35" s="29" t="s">
        <v>43</v>
      </c>
      <c r="I35" s="30">
        <v>38000</v>
      </c>
      <c r="J35" s="30">
        <f t="shared" si="8"/>
        <v>47500</v>
      </c>
      <c r="K35" s="30">
        <f t="shared" si="9"/>
        <v>19000</v>
      </c>
      <c r="L35" s="26"/>
    </row>
    <row r="36" spans="1:12" ht="24.95" customHeight="1" x14ac:dyDescent="0.25">
      <c r="A36" s="41"/>
      <c r="B36" s="10" t="s">
        <v>222</v>
      </c>
      <c r="C36" s="11" t="s">
        <v>14</v>
      </c>
      <c r="D36" s="11" t="s">
        <v>15</v>
      </c>
      <c r="E36" s="42" t="s">
        <v>310</v>
      </c>
      <c r="F36" s="11" t="s">
        <v>16</v>
      </c>
      <c r="G36" s="12">
        <v>3222141</v>
      </c>
      <c r="H36" s="13" t="s">
        <v>44</v>
      </c>
      <c r="I36" s="14">
        <f>SUM(I37:I49)</f>
        <v>576000</v>
      </c>
      <c r="J36" s="14">
        <f t="shared" ref="J36:K36" si="10">SUM(J37:J49)</f>
        <v>720000</v>
      </c>
      <c r="K36" s="14">
        <f t="shared" si="10"/>
        <v>576000</v>
      </c>
      <c r="L36" s="15" t="s">
        <v>13</v>
      </c>
    </row>
    <row r="37" spans="1:12" ht="24.95" customHeight="1" x14ac:dyDescent="0.25">
      <c r="A37" s="43"/>
      <c r="B37" s="36"/>
      <c r="C37" s="37"/>
      <c r="D37" s="37"/>
      <c r="E37" s="37"/>
      <c r="F37" s="37"/>
      <c r="G37" s="38"/>
      <c r="H37" s="39" t="s">
        <v>45</v>
      </c>
      <c r="I37" s="44">
        <v>18000</v>
      </c>
      <c r="J37" s="44">
        <f t="shared" ref="J37:J49" si="11">I37*1.25</f>
        <v>22500</v>
      </c>
      <c r="K37" s="44">
        <f>I37</f>
        <v>18000</v>
      </c>
      <c r="L37" s="40"/>
    </row>
    <row r="38" spans="1:12" ht="24.95" customHeight="1" x14ac:dyDescent="0.25">
      <c r="A38" s="43"/>
      <c r="B38" s="36"/>
      <c r="C38" s="37"/>
      <c r="D38" s="37"/>
      <c r="E38" s="37"/>
      <c r="F38" s="37"/>
      <c r="G38" s="38"/>
      <c r="H38" s="39" t="s">
        <v>46</v>
      </c>
      <c r="I38" s="44">
        <v>5000</v>
      </c>
      <c r="J38" s="44">
        <f t="shared" si="11"/>
        <v>6250</v>
      </c>
      <c r="K38" s="44">
        <f t="shared" ref="K38:K49" si="12">I38</f>
        <v>5000</v>
      </c>
      <c r="L38" s="40"/>
    </row>
    <row r="39" spans="1:12" ht="24.95" customHeight="1" x14ac:dyDescent="0.25">
      <c r="A39" s="43"/>
      <c r="B39" s="36"/>
      <c r="C39" s="37"/>
      <c r="D39" s="37"/>
      <c r="E39" s="37"/>
      <c r="F39" s="37"/>
      <c r="G39" s="38"/>
      <c r="H39" s="39" t="s">
        <v>47</v>
      </c>
      <c r="I39" s="44">
        <v>20000</v>
      </c>
      <c r="J39" s="44">
        <f t="shared" si="11"/>
        <v>25000</v>
      </c>
      <c r="K39" s="44">
        <f t="shared" si="12"/>
        <v>20000</v>
      </c>
      <c r="L39" s="40"/>
    </row>
    <row r="40" spans="1:12" ht="24.95" customHeight="1" x14ac:dyDescent="0.25">
      <c r="A40" s="43"/>
      <c r="B40" s="36"/>
      <c r="C40" s="37"/>
      <c r="D40" s="37"/>
      <c r="E40" s="37"/>
      <c r="F40" s="37"/>
      <c r="G40" s="38"/>
      <c r="H40" s="39" t="s">
        <v>48</v>
      </c>
      <c r="I40" s="44">
        <v>65000</v>
      </c>
      <c r="J40" s="44">
        <f t="shared" si="11"/>
        <v>81250</v>
      </c>
      <c r="K40" s="44">
        <f t="shared" si="12"/>
        <v>65000</v>
      </c>
      <c r="L40" s="40"/>
    </row>
    <row r="41" spans="1:12" ht="24.95" customHeight="1" x14ac:dyDescent="0.25">
      <c r="A41" s="43"/>
      <c r="B41" s="36"/>
      <c r="C41" s="37"/>
      <c r="D41" s="37"/>
      <c r="E41" s="37"/>
      <c r="F41" s="37"/>
      <c r="G41" s="38"/>
      <c r="H41" s="39" t="s">
        <v>49</v>
      </c>
      <c r="I41" s="44">
        <v>34000</v>
      </c>
      <c r="J41" s="44">
        <f t="shared" si="11"/>
        <v>42500</v>
      </c>
      <c r="K41" s="44">
        <f t="shared" si="12"/>
        <v>34000</v>
      </c>
      <c r="L41" s="40"/>
    </row>
    <row r="42" spans="1:12" ht="24.95" customHeight="1" x14ac:dyDescent="0.25">
      <c r="A42" s="43"/>
      <c r="B42" s="36"/>
      <c r="C42" s="37"/>
      <c r="D42" s="37"/>
      <c r="E42" s="37"/>
      <c r="F42" s="37"/>
      <c r="G42" s="38"/>
      <c r="H42" s="39" t="s">
        <v>50</v>
      </c>
      <c r="I42" s="44">
        <v>4000</v>
      </c>
      <c r="J42" s="44">
        <f t="shared" si="11"/>
        <v>5000</v>
      </c>
      <c r="K42" s="44">
        <f t="shared" si="12"/>
        <v>4000</v>
      </c>
      <c r="L42" s="40"/>
    </row>
    <row r="43" spans="1:12" ht="24.95" customHeight="1" x14ac:dyDescent="0.25">
      <c r="A43" s="43"/>
      <c r="B43" s="36"/>
      <c r="C43" s="37"/>
      <c r="D43" s="37"/>
      <c r="E43" s="37"/>
      <c r="F43" s="37"/>
      <c r="G43" s="38"/>
      <c r="H43" s="39" t="s">
        <v>51</v>
      </c>
      <c r="I43" s="44">
        <v>27000</v>
      </c>
      <c r="J43" s="44">
        <f t="shared" si="11"/>
        <v>33750</v>
      </c>
      <c r="K43" s="44">
        <f t="shared" si="12"/>
        <v>27000</v>
      </c>
      <c r="L43" s="40"/>
    </row>
    <row r="44" spans="1:12" ht="24.95" customHeight="1" x14ac:dyDescent="0.25">
      <c r="A44" s="43"/>
      <c r="B44" s="36"/>
      <c r="C44" s="37"/>
      <c r="D44" s="37"/>
      <c r="E44" s="37"/>
      <c r="F44" s="37"/>
      <c r="G44" s="38"/>
      <c r="H44" s="39" t="s">
        <v>52</v>
      </c>
      <c r="I44" s="44">
        <v>26000</v>
      </c>
      <c r="J44" s="44">
        <f t="shared" si="11"/>
        <v>32500</v>
      </c>
      <c r="K44" s="44">
        <f t="shared" si="12"/>
        <v>26000</v>
      </c>
      <c r="L44" s="40"/>
    </row>
    <row r="45" spans="1:12" ht="24.95" customHeight="1" x14ac:dyDescent="0.25">
      <c r="A45" s="43"/>
      <c r="B45" s="36"/>
      <c r="C45" s="37"/>
      <c r="D45" s="37"/>
      <c r="E45" s="37"/>
      <c r="F45" s="37"/>
      <c r="G45" s="38"/>
      <c r="H45" s="39" t="s">
        <v>303</v>
      </c>
      <c r="I45" s="44">
        <v>148000</v>
      </c>
      <c r="J45" s="44">
        <f t="shared" si="11"/>
        <v>185000</v>
      </c>
      <c r="K45" s="44">
        <f t="shared" si="12"/>
        <v>148000</v>
      </c>
      <c r="L45" s="40"/>
    </row>
    <row r="46" spans="1:12" ht="24.95" customHeight="1" x14ac:dyDescent="0.25">
      <c r="A46" s="43"/>
      <c r="B46" s="36"/>
      <c r="C46" s="37"/>
      <c r="D46" s="37"/>
      <c r="E46" s="37"/>
      <c r="F46" s="37"/>
      <c r="G46" s="38"/>
      <c r="H46" s="39" t="s">
        <v>53</v>
      </c>
      <c r="I46" s="44">
        <v>29000</v>
      </c>
      <c r="J46" s="44">
        <f t="shared" si="11"/>
        <v>36250</v>
      </c>
      <c r="K46" s="44">
        <f t="shared" si="12"/>
        <v>29000</v>
      </c>
      <c r="L46" s="40"/>
    </row>
    <row r="47" spans="1:12" ht="24.95" customHeight="1" x14ac:dyDescent="0.25">
      <c r="A47" s="43"/>
      <c r="B47" s="36"/>
      <c r="C47" s="37"/>
      <c r="D47" s="37"/>
      <c r="E47" s="37"/>
      <c r="F47" s="37"/>
      <c r="G47" s="38"/>
      <c r="H47" s="39" t="s">
        <v>211</v>
      </c>
      <c r="I47" s="44">
        <v>21000</v>
      </c>
      <c r="J47" s="44">
        <f t="shared" si="11"/>
        <v>26250</v>
      </c>
      <c r="K47" s="44">
        <f t="shared" si="12"/>
        <v>21000</v>
      </c>
      <c r="L47" s="40"/>
    </row>
    <row r="48" spans="1:12" ht="24.95" customHeight="1" x14ac:dyDescent="0.25">
      <c r="A48" s="45"/>
      <c r="B48" s="36"/>
      <c r="C48" s="36"/>
      <c r="D48" s="36"/>
      <c r="E48" s="36"/>
      <c r="F48" s="36"/>
      <c r="G48" s="36"/>
      <c r="H48" s="46" t="s">
        <v>304</v>
      </c>
      <c r="I48" s="47">
        <v>47000</v>
      </c>
      <c r="J48" s="44">
        <f t="shared" si="11"/>
        <v>58750</v>
      </c>
      <c r="K48" s="44">
        <f t="shared" si="12"/>
        <v>47000</v>
      </c>
      <c r="L48" s="48"/>
    </row>
    <row r="49" spans="1:12" ht="24.95" customHeight="1" x14ac:dyDescent="0.25">
      <c r="A49" s="43"/>
      <c r="B49" s="36"/>
      <c r="C49" s="37"/>
      <c r="D49" s="37"/>
      <c r="E49" s="37"/>
      <c r="F49" s="37"/>
      <c r="G49" s="38"/>
      <c r="H49" s="39" t="s">
        <v>305</v>
      </c>
      <c r="I49" s="44">
        <v>132000</v>
      </c>
      <c r="J49" s="44">
        <f t="shared" si="11"/>
        <v>165000</v>
      </c>
      <c r="K49" s="44">
        <f t="shared" si="12"/>
        <v>132000</v>
      </c>
      <c r="L49" s="40"/>
    </row>
    <row r="50" spans="1:12" ht="27.75" customHeight="1" x14ac:dyDescent="0.25">
      <c r="A50" s="41"/>
      <c r="B50" s="10" t="s">
        <v>223</v>
      </c>
      <c r="C50" s="11" t="s">
        <v>12</v>
      </c>
      <c r="D50" s="11"/>
      <c r="E50" s="11"/>
      <c r="F50" s="11"/>
      <c r="G50" s="12">
        <v>3222104</v>
      </c>
      <c r="H50" s="13" t="s">
        <v>275</v>
      </c>
      <c r="I50" s="14">
        <f>I51+I52</f>
        <v>170000</v>
      </c>
      <c r="J50" s="14">
        <f t="shared" ref="J50:K50" si="13">J51+J52</f>
        <v>212500</v>
      </c>
      <c r="K50" s="14">
        <f t="shared" si="13"/>
        <v>212500</v>
      </c>
      <c r="L50" s="15" t="s">
        <v>13</v>
      </c>
    </row>
    <row r="51" spans="1:12" ht="27.75" customHeight="1" x14ac:dyDescent="0.25">
      <c r="A51" s="82"/>
      <c r="B51" s="33"/>
      <c r="C51" s="22"/>
      <c r="D51" s="22"/>
      <c r="E51" s="22"/>
      <c r="F51" s="22"/>
      <c r="G51" s="23"/>
      <c r="H51" s="24" t="s">
        <v>276</v>
      </c>
      <c r="I51" s="25">
        <v>133000</v>
      </c>
      <c r="J51" s="25">
        <f t="shared" ref="J51:J52" si="14">I51*1.25</f>
        <v>166250</v>
      </c>
      <c r="K51" s="25">
        <f>J51</f>
        <v>166250</v>
      </c>
      <c r="L51" s="83"/>
    </row>
    <row r="52" spans="1:12" ht="24.95" customHeight="1" x14ac:dyDescent="0.25">
      <c r="A52" s="43"/>
      <c r="B52" s="36"/>
      <c r="C52" s="37"/>
      <c r="D52" s="37"/>
      <c r="E52" s="37"/>
      <c r="F52" s="37"/>
      <c r="G52" s="38"/>
      <c r="H52" s="39" t="s">
        <v>277</v>
      </c>
      <c r="I52" s="25">
        <v>37000</v>
      </c>
      <c r="J52" s="25">
        <f t="shared" si="14"/>
        <v>46250</v>
      </c>
      <c r="K52" s="25">
        <f>J52</f>
        <v>46250</v>
      </c>
      <c r="L52" s="40"/>
    </row>
    <row r="53" spans="1:12" ht="30.75" customHeight="1" x14ac:dyDescent="0.25">
      <c r="A53" s="41"/>
      <c r="B53" s="10" t="s">
        <v>224</v>
      </c>
      <c r="C53" s="11" t="s">
        <v>14</v>
      </c>
      <c r="D53" s="11" t="s">
        <v>15</v>
      </c>
      <c r="E53" s="42" t="s">
        <v>322</v>
      </c>
      <c r="F53" s="11" t="s">
        <v>16</v>
      </c>
      <c r="G53" s="12">
        <v>3222105</v>
      </c>
      <c r="H53" s="13" t="s">
        <v>54</v>
      </c>
      <c r="I53" s="14">
        <f>SUM(I54:I64)</f>
        <v>851000</v>
      </c>
      <c r="J53" s="14">
        <f t="shared" ref="J53:K53" si="15">SUM(J54:J64)</f>
        <v>1063750</v>
      </c>
      <c r="K53" s="14">
        <f t="shared" si="15"/>
        <v>1063750</v>
      </c>
      <c r="L53" s="15" t="s">
        <v>13</v>
      </c>
    </row>
    <row r="54" spans="1:12" ht="24.95" customHeight="1" x14ac:dyDescent="0.25">
      <c r="A54" s="43"/>
      <c r="B54" s="36"/>
      <c r="C54" s="37"/>
      <c r="D54" s="37"/>
      <c r="E54" s="37"/>
      <c r="F54" s="37"/>
      <c r="G54" s="38"/>
      <c r="H54" s="39" t="s">
        <v>55</v>
      </c>
      <c r="I54" s="44">
        <v>63000</v>
      </c>
      <c r="J54" s="30">
        <f t="shared" ref="J54:J64" si="16">I54*1.25</f>
        <v>78750</v>
      </c>
      <c r="K54" s="44">
        <f>J54</f>
        <v>78750</v>
      </c>
      <c r="L54" s="40"/>
    </row>
    <row r="55" spans="1:12" ht="24.95" customHeight="1" x14ac:dyDescent="0.25">
      <c r="A55" s="43"/>
      <c r="B55" s="36"/>
      <c r="C55" s="37"/>
      <c r="D55" s="37"/>
      <c r="E55" s="37"/>
      <c r="F55" s="37"/>
      <c r="G55" s="38"/>
      <c r="H55" s="39" t="s">
        <v>56</v>
      </c>
      <c r="I55" s="44">
        <v>130000</v>
      </c>
      <c r="J55" s="30">
        <f t="shared" si="16"/>
        <v>162500</v>
      </c>
      <c r="K55" s="44">
        <f t="shared" ref="K55:K64" si="17">J55</f>
        <v>162500</v>
      </c>
      <c r="L55" s="40"/>
    </row>
    <row r="56" spans="1:12" ht="24.95" customHeight="1" x14ac:dyDescent="0.25">
      <c r="A56" s="43"/>
      <c r="B56" s="36"/>
      <c r="C56" s="37"/>
      <c r="D56" s="37"/>
      <c r="E56" s="37"/>
      <c r="F56" s="37"/>
      <c r="G56" s="38"/>
      <c r="H56" s="39" t="s">
        <v>57</v>
      </c>
      <c r="I56" s="44">
        <v>22000</v>
      </c>
      <c r="J56" s="30">
        <f t="shared" si="16"/>
        <v>27500</v>
      </c>
      <c r="K56" s="44">
        <f t="shared" si="17"/>
        <v>27500</v>
      </c>
      <c r="L56" s="40"/>
    </row>
    <row r="57" spans="1:12" ht="24.95" customHeight="1" x14ac:dyDescent="0.25">
      <c r="A57" s="43"/>
      <c r="B57" s="36"/>
      <c r="C57" s="37"/>
      <c r="D57" s="37"/>
      <c r="E57" s="37"/>
      <c r="F57" s="37"/>
      <c r="G57" s="38"/>
      <c r="H57" s="39" t="s">
        <v>58</v>
      </c>
      <c r="I57" s="44">
        <v>27000</v>
      </c>
      <c r="J57" s="30">
        <f t="shared" si="16"/>
        <v>33750</v>
      </c>
      <c r="K57" s="44">
        <f t="shared" si="17"/>
        <v>33750</v>
      </c>
      <c r="L57" s="40"/>
    </row>
    <row r="58" spans="1:12" ht="24.95" customHeight="1" x14ac:dyDescent="0.25">
      <c r="A58" s="43"/>
      <c r="B58" s="36"/>
      <c r="C58" s="37"/>
      <c r="D58" s="37"/>
      <c r="E58" s="37"/>
      <c r="F58" s="37"/>
      <c r="G58" s="38"/>
      <c r="H58" s="39" t="s">
        <v>59</v>
      </c>
      <c r="I58" s="44">
        <v>33000</v>
      </c>
      <c r="J58" s="30">
        <f t="shared" si="16"/>
        <v>41250</v>
      </c>
      <c r="K58" s="44">
        <f t="shared" si="17"/>
        <v>41250</v>
      </c>
      <c r="L58" s="40"/>
    </row>
    <row r="59" spans="1:12" ht="24.95" customHeight="1" x14ac:dyDescent="0.25">
      <c r="A59" s="43"/>
      <c r="B59" s="36"/>
      <c r="C59" s="37"/>
      <c r="D59" s="37"/>
      <c r="E59" s="37"/>
      <c r="F59" s="37"/>
      <c r="G59" s="38"/>
      <c r="H59" s="39" t="s">
        <v>60</v>
      </c>
      <c r="I59" s="44">
        <v>68000</v>
      </c>
      <c r="J59" s="30">
        <f t="shared" si="16"/>
        <v>85000</v>
      </c>
      <c r="K59" s="44">
        <f t="shared" si="17"/>
        <v>85000</v>
      </c>
      <c r="L59" s="40"/>
    </row>
    <row r="60" spans="1:12" ht="24.95" customHeight="1" x14ac:dyDescent="0.25">
      <c r="A60" s="43"/>
      <c r="B60" s="36"/>
      <c r="C60" s="37"/>
      <c r="D60" s="37"/>
      <c r="E60" s="37"/>
      <c r="F60" s="37"/>
      <c r="G60" s="38"/>
      <c r="H60" s="39" t="s">
        <v>61</v>
      </c>
      <c r="I60" s="44">
        <v>68000</v>
      </c>
      <c r="J60" s="30">
        <f t="shared" si="16"/>
        <v>85000</v>
      </c>
      <c r="K60" s="44">
        <f t="shared" si="17"/>
        <v>85000</v>
      </c>
      <c r="L60" s="40"/>
    </row>
    <row r="61" spans="1:12" ht="24.95" customHeight="1" x14ac:dyDescent="0.25">
      <c r="A61" s="43"/>
      <c r="B61" s="36"/>
      <c r="C61" s="37"/>
      <c r="D61" s="37"/>
      <c r="E61" s="37"/>
      <c r="F61" s="37"/>
      <c r="G61" s="38"/>
      <c r="H61" s="39" t="s">
        <v>62</v>
      </c>
      <c r="I61" s="44">
        <v>38000</v>
      </c>
      <c r="J61" s="30">
        <f t="shared" si="16"/>
        <v>47500</v>
      </c>
      <c r="K61" s="44">
        <f t="shared" si="17"/>
        <v>47500</v>
      </c>
      <c r="L61" s="40"/>
    </row>
    <row r="62" spans="1:12" ht="24.95" customHeight="1" x14ac:dyDescent="0.25">
      <c r="A62" s="43"/>
      <c r="B62" s="36"/>
      <c r="C62" s="37"/>
      <c r="D62" s="37"/>
      <c r="E62" s="37"/>
      <c r="F62" s="37"/>
      <c r="G62" s="38"/>
      <c r="H62" s="39" t="s">
        <v>63</v>
      </c>
      <c r="I62" s="44">
        <v>37000</v>
      </c>
      <c r="J62" s="30">
        <f t="shared" si="16"/>
        <v>46250</v>
      </c>
      <c r="K62" s="44">
        <f t="shared" si="17"/>
        <v>46250</v>
      </c>
      <c r="L62" s="40"/>
    </row>
    <row r="63" spans="1:12" ht="24.95" customHeight="1" x14ac:dyDescent="0.25">
      <c r="A63" s="43"/>
      <c r="B63" s="36"/>
      <c r="C63" s="37"/>
      <c r="D63" s="37"/>
      <c r="E63" s="37"/>
      <c r="F63" s="37"/>
      <c r="G63" s="38"/>
      <c r="H63" s="39" t="s">
        <v>225</v>
      </c>
      <c r="I63" s="44">
        <v>310000</v>
      </c>
      <c r="J63" s="30">
        <f t="shared" si="16"/>
        <v>387500</v>
      </c>
      <c r="K63" s="44">
        <f t="shared" si="17"/>
        <v>387500</v>
      </c>
      <c r="L63" s="40"/>
    </row>
    <row r="64" spans="1:12" ht="24.95" customHeight="1" x14ac:dyDescent="0.25">
      <c r="A64" s="43"/>
      <c r="B64" s="36"/>
      <c r="C64" s="37"/>
      <c r="D64" s="37"/>
      <c r="E64" s="37"/>
      <c r="F64" s="37"/>
      <c r="G64" s="38"/>
      <c r="H64" s="39" t="s">
        <v>260</v>
      </c>
      <c r="I64" s="44">
        <v>55000</v>
      </c>
      <c r="J64" s="30">
        <f t="shared" si="16"/>
        <v>68750</v>
      </c>
      <c r="K64" s="44">
        <f t="shared" si="17"/>
        <v>68750</v>
      </c>
      <c r="L64" s="40"/>
    </row>
    <row r="65" spans="1:13" ht="48" x14ac:dyDescent="0.25">
      <c r="A65" s="41"/>
      <c r="B65" s="10" t="s">
        <v>223</v>
      </c>
      <c r="C65" s="11" t="s">
        <v>14</v>
      </c>
      <c r="D65" s="11" t="s">
        <v>15</v>
      </c>
      <c r="E65" s="42" t="s">
        <v>321</v>
      </c>
      <c r="F65" s="11" t="s">
        <v>16</v>
      </c>
      <c r="G65" s="12">
        <v>3222105</v>
      </c>
      <c r="H65" s="13" t="s">
        <v>64</v>
      </c>
      <c r="I65" s="14">
        <f>SUM(I66:I72)</f>
        <v>755000</v>
      </c>
      <c r="J65" s="14">
        <f t="shared" ref="J65:K65" si="18">SUM(J66:J72)</f>
        <v>943750</v>
      </c>
      <c r="K65" s="14">
        <f t="shared" si="18"/>
        <v>925000</v>
      </c>
      <c r="L65" s="15" t="s">
        <v>13</v>
      </c>
    </row>
    <row r="66" spans="1:13" ht="24.95" customHeight="1" x14ac:dyDescent="0.25">
      <c r="A66" s="43"/>
      <c r="B66" s="36"/>
      <c r="C66" s="37"/>
      <c r="D66" s="37"/>
      <c r="E66" s="37"/>
      <c r="F66" s="37"/>
      <c r="G66" s="38"/>
      <c r="H66" s="39" t="s">
        <v>65</v>
      </c>
      <c r="I66" s="44">
        <v>200000</v>
      </c>
      <c r="J66" s="44">
        <f t="shared" ref="J66:J73" si="19">I66*1.25</f>
        <v>250000</v>
      </c>
      <c r="K66" s="44">
        <f>J66</f>
        <v>250000</v>
      </c>
      <c r="L66" s="40"/>
    </row>
    <row r="67" spans="1:13" ht="24.95" customHeight="1" x14ac:dyDescent="0.25">
      <c r="A67" s="43"/>
      <c r="B67" s="36"/>
      <c r="C67" s="37"/>
      <c r="D67" s="37"/>
      <c r="E67" s="37"/>
      <c r="F67" s="37"/>
      <c r="G67" s="38"/>
      <c r="H67" s="39" t="s">
        <v>66</v>
      </c>
      <c r="I67" s="44">
        <v>293000</v>
      </c>
      <c r="J67" s="44">
        <f t="shared" si="19"/>
        <v>366250</v>
      </c>
      <c r="K67" s="44">
        <f t="shared" ref="K67:K73" si="20">J67</f>
        <v>366250</v>
      </c>
      <c r="L67" s="40"/>
    </row>
    <row r="68" spans="1:13" ht="24.95" customHeight="1" x14ac:dyDescent="0.25">
      <c r="A68" s="43"/>
      <c r="B68" s="36"/>
      <c r="C68" s="37"/>
      <c r="D68" s="37"/>
      <c r="E68" s="37"/>
      <c r="F68" s="37"/>
      <c r="G68" s="38"/>
      <c r="H68" s="39" t="s">
        <v>67</v>
      </c>
      <c r="I68" s="44">
        <v>40000</v>
      </c>
      <c r="J68" s="44">
        <f t="shared" si="19"/>
        <v>50000</v>
      </c>
      <c r="K68" s="44">
        <f t="shared" si="20"/>
        <v>50000</v>
      </c>
      <c r="L68" s="40"/>
    </row>
    <row r="69" spans="1:13" ht="24.95" customHeight="1" x14ac:dyDescent="0.25">
      <c r="A69" s="43"/>
      <c r="B69" s="36"/>
      <c r="C69" s="37"/>
      <c r="D69" s="37"/>
      <c r="E69" s="37"/>
      <c r="F69" s="37"/>
      <c r="G69" s="38"/>
      <c r="H69" s="84" t="s">
        <v>68</v>
      </c>
      <c r="I69" s="44">
        <v>67000</v>
      </c>
      <c r="J69" s="44">
        <f t="shared" si="19"/>
        <v>83750</v>
      </c>
      <c r="K69" s="44">
        <f t="shared" si="20"/>
        <v>83750</v>
      </c>
      <c r="L69" s="40"/>
    </row>
    <row r="70" spans="1:13" ht="24.95" customHeight="1" x14ac:dyDescent="0.25">
      <c r="A70" s="43"/>
      <c r="B70" s="36"/>
      <c r="C70" s="37"/>
      <c r="D70" s="37"/>
      <c r="E70" s="37"/>
      <c r="F70" s="37"/>
      <c r="G70" s="38"/>
      <c r="H70" s="39" t="s">
        <v>69</v>
      </c>
      <c r="I70" s="44">
        <v>75000</v>
      </c>
      <c r="J70" s="44">
        <f t="shared" si="19"/>
        <v>93750</v>
      </c>
      <c r="K70" s="44">
        <v>75000</v>
      </c>
      <c r="L70" s="40"/>
    </row>
    <row r="71" spans="1:13" ht="24.95" customHeight="1" x14ac:dyDescent="0.25">
      <c r="A71" s="43"/>
      <c r="B71" s="36"/>
      <c r="C71" s="37"/>
      <c r="D71" s="37"/>
      <c r="E71" s="37"/>
      <c r="F71" s="37"/>
      <c r="G71" s="38"/>
      <c r="H71" s="39" t="s">
        <v>278</v>
      </c>
      <c r="I71" s="44">
        <v>30000</v>
      </c>
      <c r="J71" s="44">
        <f t="shared" si="19"/>
        <v>37500</v>
      </c>
      <c r="K71" s="44">
        <f t="shared" si="20"/>
        <v>37500</v>
      </c>
      <c r="L71" s="40"/>
    </row>
    <row r="72" spans="1:13" ht="24.95" customHeight="1" x14ac:dyDescent="0.25">
      <c r="A72" s="43"/>
      <c r="B72" s="36"/>
      <c r="C72" s="37"/>
      <c r="D72" s="37"/>
      <c r="E72" s="37"/>
      <c r="F72" s="37"/>
      <c r="G72" s="38"/>
      <c r="H72" s="24" t="s">
        <v>281</v>
      </c>
      <c r="I72" s="25">
        <v>50000</v>
      </c>
      <c r="J72" s="85">
        <f t="shared" si="19"/>
        <v>62500</v>
      </c>
      <c r="K72" s="85">
        <f t="shared" si="20"/>
        <v>62500</v>
      </c>
      <c r="L72" s="40"/>
    </row>
    <row r="73" spans="1:13" ht="24.95" customHeight="1" x14ac:dyDescent="0.25">
      <c r="A73" s="126"/>
      <c r="B73" s="10" t="s">
        <v>230</v>
      </c>
      <c r="C73" s="11" t="s">
        <v>12</v>
      </c>
      <c r="D73" s="11"/>
      <c r="E73" s="42"/>
      <c r="F73" s="11"/>
      <c r="G73" s="12">
        <v>3222105</v>
      </c>
      <c r="H73" s="13" t="s">
        <v>330</v>
      </c>
      <c r="I73" s="14">
        <v>150000</v>
      </c>
      <c r="J73" s="127">
        <f t="shared" si="19"/>
        <v>187500</v>
      </c>
      <c r="K73" s="128">
        <f t="shared" si="20"/>
        <v>187500</v>
      </c>
      <c r="L73" s="15" t="s">
        <v>13</v>
      </c>
    </row>
    <row r="74" spans="1:13" s="5" customFormat="1" ht="34.5" customHeight="1" x14ac:dyDescent="0.25">
      <c r="A74" s="41"/>
      <c r="B74" s="10" t="s">
        <v>226</v>
      </c>
      <c r="C74" s="11" t="s">
        <v>14</v>
      </c>
      <c r="D74" s="11" t="s">
        <v>15</v>
      </c>
      <c r="E74" s="42"/>
      <c r="F74" s="11" t="s">
        <v>16</v>
      </c>
      <c r="G74" s="12">
        <v>3222106</v>
      </c>
      <c r="H74" s="13" t="s">
        <v>70</v>
      </c>
      <c r="I74" s="14">
        <f>SUM(I75:I86)</f>
        <v>1075000</v>
      </c>
      <c r="J74" s="14">
        <f t="shared" ref="J74:K74" si="21">SUM(J75:J86)</f>
        <v>1343750</v>
      </c>
      <c r="K74" s="14">
        <f t="shared" si="21"/>
        <v>1332750</v>
      </c>
      <c r="L74" s="15" t="s">
        <v>13</v>
      </c>
      <c r="M74" s="3"/>
    </row>
    <row r="75" spans="1:13" ht="24.95" customHeight="1" x14ac:dyDescent="0.25">
      <c r="A75" s="43"/>
      <c r="B75" s="36"/>
      <c r="C75" s="37"/>
      <c r="D75" s="37"/>
      <c r="E75" s="37"/>
      <c r="F75" s="37"/>
      <c r="G75" s="38"/>
      <c r="H75" s="39" t="s">
        <v>71</v>
      </c>
      <c r="I75" s="44">
        <v>350000</v>
      </c>
      <c r="J75" s="44">
        <f t="shared" ref="J75:J86" si="22">I75*1.25</f>
        <v>437500</v>
      </c>
      <c r="K75" s="44">
        <f>J75</f>
        <v>437500</v>
      </c>
      <c r="L75" s="40"/>
    </row>
    <row r="76" spans="1:13" ht="24.95" customHeight="1" x14ac:dyDescent="0.25">
      <c r="A76" s="43"/>
      <c r="B76" s="36"/>
      <c r="C76" s="37"/>
      <c r="D76" s="37"/>
      <c r="E76" s="37"/>
      <c r="F76" s="37"/>
      <c r="G76" s="38"/>
      <c r="H76" s="39" t="s">
        <v>72</v>
      </c>
      <c r="I76" s="44">
        <v>135000</v>
      </c>
      <c r="J76" s="44">
        <f t="shared" si="22"/>
        <v>168750</v>
      </c>
      <c r="K76" s="44">
        <f t="shared" ref="K76:K86" si="23">J76</f>
        <v>168750</v>
      </c>
      <c r="L76" s="40"/>
    </row>
    <row r="77" spans="1:13" ht="24.95" customHeight="1" x14ac:dyDescent="0.25">
      <c r="A77" s="43"/>
      <c r="B77" s="36"/>
      <c r="C77" s="37"/>
      <c r="D77" s="37"/>
      <c r="E77" s="37"/>
      <c r="F77" s="37"/>
      <c r="G77" s="38"/>
      <c r="H77" s="39" t="s">
        <v>73</v>
      </c>
      <c r="I77" s="44">
        <v>55000</v>
      </c>
      <c r="J77" s="44">
        <f t="shared" si="22"/>
        <v>68750</v>
      </c>
      <c r="K77" s="44">
        <f t="shared" si="23"/>
        <v>68750</v>
      </c>
      <c r="L77" s="40"/>
    </row>
    <row r="78" spans="1:13" ht="24.95" customHeight="1" x14ac:dyDescent="0.25">
      <c r="A78" s="43"/>
      <c r="B78" s="36"/>
      <c r="C78" s="37"/>
      <c r="D78" s="37"/>
      <c r="E78" s="37"/>
      <c r="F78" s="37"/>
      <c r="G78" s="38"/>
      <c r="H78" s="39" t="s">
        <v>74</v>
      </c>
      <c r="I78" s="44">
        <v>11000</v>
      </c>
      <c r="J78" s="44">
        <f t="shared" si="22"/>
        <v>13750</v>
      </c>
      <c r="K78" s="44">
        <f>I78</f>
        <v>11000</v>
      </c>
      <c r="L78" s="40"/>
    </row>
    <row r="79" spans="1:13" ht="24.95" customHeight="1" x14ac:dyDescent="0.25">
      <c r="A79" s="43"/>
      <c r="B79" s="36"/>
      <c r="C79" s="37"/>
      <c r="D79" s="37"/>
      <c r="E79" s="37"/>
      <c r="F79" s="37"/>
      <c r="G79" s="38"/>
      <c r="H79" s="39" t="s">
        <v>75</v>
      </c>
      <c r="I79" s="44">
        <v>175000</v>
      </c>
      <c r="J79" s="44">
        <f t="shared" si="22"/>
        <v>218750</v>
      </c>
      <c r="K79" s="44">
        <f t="shared" si="23"/>
        <v>218750</v>
      </c>
      <c r="L79" s="40"/>
    </row>
    <row r="80" spans="1:13" ht="24.95" customHeight="1" x14ac:dyDescent="0.25">
      <c r="A80" s="43"/>
      <c r="B80" s="36"/>
      <c r="C80" s="37"/>
      <c r="D80" s="37"/>
      <c r="E80" s="37"/>
      <c r="F80" s="37"/>
      <c r="G80" s="38"/>
      <c r="H80" s="39" t="s">
        <v>76</v>
      </c>
      <c r="I80" s="44">
        <v>18000</v>
      </c>
      <c r="J80" s="44">
        <f t="shared" si="22"/>
        <v>22500</v>
      </c>
      <c r="K80" s="44">
        <f t="shared" si="23"/>
        <v>22500</v>
      </c>
      <c r="L80" s="40"/>
    </row>
    <row r="81" spans="1:12" ht="24.95" customHeight="1" x14ac:dyDescent="0.25">
      <c r="A81" s="43"/>
      <c r="B81" s="36"/>
      <c r="C81" s="37"/>
      <c r="D81" s="37"/>
      <c r="E81" s="37"/>
      <c r="F81" s="37"/>
      <c r="G81" s="38"/>
      <c r="H81" s="39" t="s">
        <v>77</v>
      </c>
      <c r="I81" s="44">
        <v>20000</v>
      </c>
      <c r="J81" s="44">
        <f t="shared" si="22"/>
        <v>25000</v>
      </c>
      <c r="K81" s="44">
        <f t="shared" si="23"/>
        <v>25000</v>
      </c>
      <c r="L81" s="40"/>
    </row>
    <row r="82" spans="1:12" ht="24.95" customHeight="1" x14ac:dyDescent="0.25">
      <c r="A82" s="43"/>
      <c r="B82" s="36"/>
      <c r="C82" s="37"/>
      <c r="D82" s="37"/>
      <c r="E82" s="37"/>
      <c r="F82" s="37"/>
      <c r="G82" s="38"/>
      <c r="H82" s="39" t="s">
        <v>78</v>
      </c>
      <c r="I82" s="44">
        <v>33000</v>
      </c>
      <c r="J82" s="44">
        <f t="shared" si="22"/>
        <v>41250</v>
      </c>
      <c r="K82" s="44">
        <f>I82</f>
        <v>33000</v>
      </c>
      <c r="L82" s="40"/>
    </row>
    <row r="83" spans="1:12" ht="24.95" customHeight="1" x14ac:dyDescent="0.25">
      <c r="A83" s="43"/>
      <c r="B83" s="36"/>
      <c r="C83" s="37"/>
      <c r="D83" s="37"/>
      <c r="E83" s="37"/>
      <c r="F83" s="37"/>
      <c r="G83" s="38"/>
      <c r="H83" s="39" t="s">
        <v>79</v>
      </c>
      <c r="I83" s="44">
        <v>18000</v>
      </c>
      <c r="J83" s="44">
        <f t="shared" si="22"/>
        <v>22500</v>
      </c>
      <c r="K83" s="44">
        <f t="shared" si="23"/>
        <v>22500</v>
      </c>
      <c r="L83" s="40"/>
    </row>
    <row r="84" spans="1:12" ht="24.95" customHeight="1" x14ac:dyDescent="0.25">
      <c r="A84" s="43"/>
      <c r="B84" s="36"/>
      <c r="C84" s="37"/>
      <c r="D84" s="37"/>
      <c r="E84" s="37"/>
      <c r="F84" s="37"/>
      <c r="G84" s="38"/>
      <c r="H84" s="39" t="s">
        <v>80</v>
      </c>
      <c r="I84" s="44">
        <v>1000</v>
      </c>
      <c r="J84" s="44">
        <f t="shared" si="22"/>
        <v>1250</v>
      </c>
      <c r="K84" s="44">
        <f t="shared" si="23"/>
        <v>1250</v>
      </c>
      <c r="L84" s="40"/>
    </row>
    <row r="85" spans="1:12" ht="24.95" customHeight="1" x14ac:dyDescent="0.25">
      <c r="A85" s="43"/>
      <c r="B85" s="36"/>
      <c r="C85" s="38"/>
      <c r="D85" s="38"/>
      <c r="E85" s="38"/>
      <c r="F85" s="38"/>
      <c r="G85" s="38"/>
      <c r="H85" s="39" t="s">
        <v>308</v>
      </c>
      <c r="I85" s="44">
        <v>250000</v>
      </c>
      <c r="J85" s="44">
        <f t="shared" si="22"/>
        <v>312500</v>
      </c>
      <c r="K85" s="44">
        <f t="shared" si="23"/>
        <v>312500</v>
      </c>
      <c r="L85" s="40"/>
    </row>
    <row r="86" spans="1:12" ht="24.95" customHeight="1" x14ac:dyDescent="0.25">
      <c r="A86" s="43"/>
      <c r="B86" s="36"/>
      <c r="C86" s="38"/>
      <c r="D86" s="38"/>
      <c r="E86" s="38"/>
      <c r="F86" s="38"/>
      <c r="G86" s="38"/>
      <c r="H86" s="39" t="s">
        <v>81</v>
      </c>
      <c r="I86" s="44">
        <v>9000</v>
      </c>
      <c r="J86" s="44">
        <f t="shared" si="22"/>
        <v>11250</v>
      </c>
      <c r="K86" s="44">
        <f t="shared" si="23"/>
        <v>11250</v>
      </c>
      <c r="L86" s="40"/>
    </row>
    <row r="87" spans="1:12" ht="24.95" customHeight="1" x14ac:dyDescent="0.25">
      <c r="A87" s="41"/>
      <c r="B87" s="10"/>
      <c r="C87" s="11"/>
      <c r="D87" s="11"/>
      <c r="E87" s="11"/>
      <c r="F87" s="11"/>
      <c r="G87" s="12">
        <v>3222107</v>
      </c>
      <c r="H87" s="13" t="s">
        <v>82</v>
      </c>
      <c r="I87" s="14">
        <v>25000</v>
      </c>
      <c r="J87" s="14">
        <f>I87*1.25</f>
        <v>31250</v>
      </c>
      <c r="K87" s="14">
        <f>J87</f>
        <v>31250</v>
      </c>
      <c r="L87" s="15"/>
    </row>
    <row r="88" spans="1:12" ht="24" x14ac:dyDescent="0.25">
      <c r="A88" s="41"/>
      <c r="B88" s="10">
        <v>33141580</v>
      </c>
      <c r="C88" s="11" t="s">
        <v>12</v>
      </c>
      <c r="D88" s="11"/>
      <c r="E88" s="11"/>
      <c r="F88" s="11"/>
      <c r="G88" s="12">
        <v>3222108</v>
      </c>
      <c r="H88" s="13" t="s">
        <v>83</v>
      </c>
      <c r="I88" s="14">
        <v>165000</v>
      </c>
      <c r="J88" s="14">
        <f>I88*1.25</f>
        <v>206250</v>
      </c>
      <c r="K88" s="14">
        <f>J88</f>
        <v>206250</v>
      </c>
      <c r="L88" s="15" t="s">
        <v>13</v>
      </c>
    </row>
    <row r="89" spans="1:12" ht="24" x14ac:dyDescent="0.25">
      <c r="A89" s="41"/>
      <c r="B89" s="10">
        <v>33141000</v>
      </c>
      <c r="C89" s="11" t="s">
        <v>14</v>
      </c>
      <c r="D89" s="11" t="s">
        <v>15</v>
      </c>
      <c r="E89" s="35" t="s">
        <v>309</v>
      </c>
      <c r="F89" s="11" t="s">
        <v>16</v>
      </c>
      <c r="G89" s="12">
        <v>3222109</v>
      </c>
      <c r="H89" s="13" t="s">
        <v>84</v>
      </c>
      <c r="I89" s="14">
        <v>210000</v>
      </c>
      <c r="J89" s="14">
        <f>I89*1.25</f>
        <v>262500</v>
      </c>
      <c r="K89" s="14">
        <f>I89</f>
        <v>210000</v>
      </c>
      <c r="L89" s="15" t="s">
        <v>13</v>
      </c>
    </row>
    <row r="90" spans="1:12" ht="30.75" customHeight="1" x14ac:dyDescent="0.25">
      <c r="A90" s="41"/>
      <c r="B90" s="10">
        <v>33793000</v>
      </c>
      <c r="C90" s="11" t="s">
        <v>14</v>
      </c>
      <c r="D90" s="11" t="s">
        <v>205</v>
      </c>
      <c r="E90" s="35"/>
      <c r="F90" s="11" t="s">
        <v>20</v>
      </c>
      <c r="G90" s="12">
        <v>3222110</v>
      </c>
      <c r="H90" s="13" t="s">
        <v>85</v>
      </c>
      <c r="I90" s="14">
        <f>SUM(I91:I93)</f>
        <v>600000</v>
      </c>
      <c r="J90" s="14">
        <f t="shared" ref="J90:K90" si="24">SUM(J91:J93)</f>
        <v>750000</v>
      </c>
      <c r="K90" s="14">
        <f t="shared" si="24"/>
        <v>300000</v>
      </c>
      <c r="L90" s="15" t="s">
        <v>13</v>
      </c>
    </row>
    <row r="91" spans="1:12" ht="24.95" customHeight="1" x14ac:dyDescent="0.25">
      <c r="A91" s="43"/>
      <c r="B91" s="36"/>
      <c r="C91" s="37"/>
      <c r="D91" s="37"/>
      <c r="E91" s="37"/>
      <c r="F91" s="37"/>
      <c r="G91" s="38"/>
      <c r="H91" s="39" t="s">
        <v>86</v>
      </c>
      <c r="I91" s="30">
        <v>50000</v>
      </c>
      <c r="J91" s="30">
        <f t="shared" ref="J91:J93" si="25">I91*1.25</f>
        <v>62500</v>
      </c>
      <c r="K91" s="30">
        <f>I91/2</f>
        <v>25000</v>
      </c>
      <c r="L91" s="40"/>
    </row>
    <row r="92" spans="1:12" ht="24.95" customHeight="1" x14ac:dyDescent="0.25">
      <c r="A92" s="43"/>
      <c r="B92" s="36"/>
      <c r="C92" s="37"/>
      <c r="D92" s="37"/>
      <c r="E92" s="37"/>
      <c r="F92" s="37"/>
      <c r="G92" s="38"/>
      <c r="H92" s="39" t="s">
        <v>87</v>
      </c>
      <c r="I92" s="30">
        <v>40000</v>
      </c>
      <c r="J92" s="30">
        <f t="shared" si="25"/>
        <v>50000</v>
      </c>
      <c r="K92" s="30">
        <f t="shared" ref="K92:K93" si="26">I92/2</f>
        <v>20000</v>
      </c>
      <c r="L92" s="40"/>
    </row>
    <row r="93" spans="1:12" ht="24.95" customHeight="1" x14ac:dyDescent="0.25">
      <c r="A93" s="43"/>
      <c r="B93" s="36"/>
      <c r="C93" s="37"/>
      <c r="D93" s="37"/>
      <c r="E93" s="37"/>
      <c r="F93" s="37"/>
      <c r="G93" s="38"/>
      <c r="H93" s="39" t="s">
        <v>88</v>
      </c>
      <c r="I93" s="30">
        <f>255000*2</f>
        <v>510000</v>
      </c>
      <c r="J93" s="30">
        <f t="shared" si="25"/>
        <v>637500</v>
      </c>
      <c r="K93" s="30">
        <f t="shared" si="26"/>
        <v>255000</v>
      </c>
      <c r="L93" s="40"/>
    </row>
    <row r="94" spans="1:12" ht="27.75" customHeight="1" x14ac:dyDescent="0.25">
      <c r="A94" s="41"/>
      <c r="B94" s="10" t="s">
        <v>227</v>
      </c>
      <c r="C94" s="11" t="s">
        <v>14</v>
      </c>
      <c r="D94" s="11" t="s">
        <v>15</v>
      </c>
      <c r="E94" s="11" t="s">
        <v>314</v>
      </c>
      <c r="F94" s="11" t="s">
        <v>16</v>
      </c>
      <c r="G94" s="12">
        <v>3222111</v>
      </c>
      <c r="H94" s="13" t="s">
        <v>89</v>
      </c>
      <c r="I94" s="14">
        <f>I95+I96+I97+I98+I99+I100</f>
        <v>4310000</v>
      </c>
      <c r="J94" s="14">
        <f>J95+J96+J97+J98+J99+J100</f>
        <v>5387500</v>
      </c>
      <c r="K94" s="14">
        <f>K95+K96+K97+K98+K99+K100</f>
        <v>5387500</v>
      </c>
      <c r="L94" s="15" t="s">
        <v>13</v>
      </c>
    </row>
    <row r="95" spans="1:12" ht="24.95" customHeight="1" x14ac:dyDescent="0.25">
      <c r="A95" s="43"/>
      <c r="B95" s="36"/>
      <c r="C95" s="37"/>
      <c r="D95" s="37"/>
      <c r="E95" s="37"/>
      <c r="F95" s="37"/>
      <c r="G95" s="38"/>
      <c r="H95" s="24" t="s">
        <v>90</v>
      </c>
      <c r="I95" s="30">
        <v>2600000</v>
      </c>
      <c r="J95" s="30">
        <f t="shared" ref="J95:J100" si="27">I95*1.25</f>
        <v>3250000</v>
      </c>
      <c r="K95" s="30">
        <f>J95</f>
        <v>3250000</v>
      </c>
      <c r="L95" s="40"/>
    </row>
    <row r="96" spans="1:12" ht="36" x14ac:dyDescent="0.25">
      <c r="A96" s="43"/>
      <c r="B96" s="36"/>
      <c r="C96" s="37"/>
      <c r="D96" s="37"/>
      <c r="E96" s="37"/>
      <c r="F96" s="37"/>
      <c r="G96" s="38"/>
      <c r="H96" s="39" t="s">
        <v>286</v>
      </c>
      <c r="I96" s="30">
        <v>560000</v>
      </c>
      <c r="J96" s="30">
        <f t="shared" si="27"/>
        <v>700000</v>
      </c>
      <c r="K96" s="30">
        <f t="shared" ref="K96:K100" si="28">J96</f>
        <v>700000</v>
      </c>
      <c r="L96" s="40"/>
    </row>
    <row r="97" spans="1:12" ht="24" x14ac:dyDescent="0.25">
      <c r="A97" s="43"/>
      <c r="B97" s="36"/>
      <c r="C97" s="37"/>
      <c r="D97" s="37"/>
      <c r="E97" s="37"/>
      <c r="F97" s="37"/>
      <c r="G97" s="38"/>
      <c r="H97" s="39" t="s">
        <v>91</v>
      </c>
      <c r="I97" s="30">
        <v>185000</v>
      </c>
      <c r="J97" s="30">
        <f t="shared" si="27"/>
        <v>231250</v>
      </c>
      <c r="K97" s="30">
        <f t="shared" si="28"/>
        <v>231250</v>
      </c>
      <c r="L97" s="40"/>
    </row>
    <row r="98" spans="1:12" ht="24.95" customHeight="1" x14ac:dyDescent="0.25">
      <c r="A98" s="43"/>
      <c r="B98" s="36"/>
      <c r="C98" s="37"/>
      <c r="D98" s="37"/>
      <c r="E98" s="37"/>
      <c r="F98" s="37"/>
      <c r="G98" s="38"/>
      <c r="H98" s="39" t="s">
        <v>326</v>
      </c>
      <c r="I98" s="30">
        <v>65000</v>
      </c>
      <c r="J98" s="30">
        <f t="shared" si="27"/>
        <v>81250</v>
      </c>
      <c r="K98" s="30">
        <f t="shared" si="28"/>
        <v>81250</v>
      </c>
      <c r="L98" s="40"/>
    </row>
    <row r="99" spans="1:12" ht="24.95" customHeight="1" x14ac:dyDescent="0.25">
      <c r="A99" s="43"/>
      <c r="B99" s="36"/>
      <c r="C99" s="37"/>
      <c r="D99" s="37"/>
      <c r="E99" s="37"/>
      <c r="F99" s="37"/>
      <c r="G99" s="38"/>
      <c r="H99" s="39" t="s">
        <v>92</v>
      </c>
      <c r="I99" s="30">
        <v>50000</v>
      </c>
      <c r="J99" s="30">
        <f t="shared" si="27"/>
        <v>62500</v>
      </c>
      <c r="K99" s="30">
        <f t="shared" si="28"/>
        <v>62500</v>
      </c>
      <c r="L99" s="40"/>
    </row>
    <row r="100" spans="1:12" ht="24.95" customHeight="1" x14ac:dyDescent="0.25">
      <c r="A100" s="43"/>
      <c r="B100" s="36"/>
      <c r="C100" s="37"/>
      <c r="D100" s="37"/>
      <c r="E100" s="37"/>
      <c r="F100" s="37"/>
      <c r="G100" s="38"/>
      <c r="H100" s="39" t="s">
        <v>325</v>
      </c>
      <c r="I100" s="30">
        <v>850000</v>
      </c>
      <c r="J100" s="30">
        <f t="shared" si="27"/>
        <v>1062500</v>
      </c>
      <c r="K100" s="30">
        <f t="shared" si="28"/>
        <v>1062500</v>
      </c>
      <c r="L100" s="40"/>
    </row>
    <row r="101" spans="1:12" ht="24.95" customHeight="1" x14ac:dyDescent="0.25">
      <c r="A101" s="41"/>
      <c r="B101" s="10"/>
      <c r="C101" s="11"/>
      <c r="D101" s="11"/>
      <c r="E101" s="11"/>
      <c r="F101" s="11"/>
      <c r="G101" s="12">
        <v>3222112</v>
      </c>
      <c r="H101" s="13" t="s">
        <v>93</v>
      </c>
      <c r="I101" s="14">
        <v>85000</v>
      </c>
      <c r="J101" s="14">
        <f>I101*1.25</f>
        <v>106250</v>
      </c>
      <c r="K101" s="14">
        <f>I101*1.1725</f>
        <v>99662.500000000015</v>
      </c>
      <c r="L101" s="15"/>
    </row>
    <row r="102" spans="1:12" ht="33" customHeight="1" x14ac:dyDescent="0.25">
      <c r="A102" s="41"/>
      <c r="B102" s="10" t="s">
        <v>228</v>
      </c>
      <c r="C102" s="11" t="s">
        <v>12</v>
      </c>
      <c r="D102" s="11"/>
      <c r="E102" s="11"/>
      <c r="F102" s="11"/>
      <c r="G102" s="12">
        <v>3222120</v>
      </c>
      <c r="H102" s="13" t="s">
        <v>94</v>
      </c>
      <c r="I102" s="14">
        <v>145000</v>
      </c>
      <c r="J102" s="14">
        <f>I102*1.25</f>
        <v>181250</v>
      </c>
      <c r="K102" s="14">
        <f>I102</f>
        <v>145000</v>
      </c>
      <c r="L102" s="15" t="s">
        <v>13</v>
      </c>
    </row>
    <row r="103" spans="1:12" ht="32.25" customHeight="1" x14ac:dyDescent="0.25">
      <c r="A103" s="41"/>
      <c r="B103" s="10" t="s">
        <v>229</v>
      </c>
      <c r="C103" s="11" t="s">
        <v>14</v>
      </c>
      <c r="D103" s="11" t="s">
        <v>205</v>
      </c>
      <c r="E103" s="35"/>
      <c r="F103" s="11" t="s">
        <v>20</v>
      </c>
      <c r="G103" s="12">
        <v>3222133</v>
      </c>
      <c r="H103" s="13" t="s">
        <v>95</v>
      </c>
      <c r="I103" s="14">
        <f>SUM(I104:I109)</f>
        <v>3598000</v>
      </c>
      <c r="J103" s="14">
        <f t="shared" ref="J103" si="29">SUM(J104:J109)</f>
        <v>4497500</v>
      </c>
      <c r="K103" s="14">
        <f>SUM(K104:K109)</f>
        <v>4497500</v>
      </c>
      <c r="L103" s="15" t="s">
        <v>13</v>
      </c>
    </row>
    <row r="104" spans="1:12" ht="24.95" customHeight="1" x14ac:dyDescent="0.25">
      <c r="A104" s="43"/>
      <c r="B104" s="36"/>
      <c r="C104" s="37"/>
      <c r="D104" s="37"/>
      <c r="E104" s="37"/>
      <c r="F104" s="37"/>
      <c r="G104" s="38"/>
      <c r="H104" s="39" t="s">
        <v>96</v>
      </c>
      <c r="I104" s="25">
        <v>1830000</v>
      </c>
      <c r="J104" s="30">
        <f t="shared" ref="J104:J109" si="30">I104*1.25</f>
        <v>2287500</v>
      </c>
      <c r="K104" s="44">
        <v>2287500</v>
      </c>
      <c r="L104" s="40"/>
    </row>
    <row r="105" spans="1:12" ht="24.95" customHeight="1" x14ac:dyDescent="0.25">
      <c r="A105" s="43"/>
      <c r="B105" s="36"/>
      <c r="C105" s="37"/>
      <c r="D105" s="37"/>
      <c r="E105" s="37"/>
      <c r="F105" s="37"/>
      <c r="G105" s="38" t="s">
        <v>0</v>
      </c>
      <c r="H105" s="39" t="s">
        <v>97</v>
      </c>
      <c r="I105" s="25">
        <v>1090000</v>
      </c>
      <c r="J105" s="30">
        <f t="shared" si="30"/>
        <v>1362500</v>
      </c>
      <c r="K105" s="44">
        <v>1362500</v>
      </c>
      <c r="L105" s="40"/>
    </row>
    <row r="106" spans="1:12" ht="24.95" customHeight="1" x14ac:dyDescent="0.25">
      <c r="A106" s="43"/>
      <c r="B106" s="36"/>
      <c r="C106" s="37"/>
      <c r="D106" s="37"/>
      <c r="E106" s="37"/>
      <c r="F106" s="37"/>
      <c r="G106" s="38"/>
      <c r="H106" s="39" t="s">
        <v>98</v>
      </c>
      <c r="I106" s="25">
        <v>266000</v>
      </c>
      <c r="J106" s="30">
        <f t="shared" si="30"/>
        <v>332500</v>
      </c>
      <c r="K106" s="44">
        <v>332500</v>
      </c>
      <c r="L106" s="40"/>
    </row>
    <row r="107" spans="1:12" ht="24.95" customHeight="1" x14ac:dyDescent="0.25">
      <c r="A107" s="43"/>
      <c r="B107" s="36"/>
      <c r="C107" s="37"/>
      <c r="D107" s="37"/>
      <c r="E107" s="37"/>
      <c r="F107" s="37"/>
      <c r="G107" s="38"/>
      <c r="H107" s="39" t="s">
        <v>92</v>
      </c>
      <c r="I107" s="25">
        <v>360000</v>
      </c>
      <c r="J107" s="30">
        <f t="shared" si="30"/>
        <v>450000</v>
      </c>
      <c r="K107" s="44">
        <v>450000</v>
      </c>
      <c r="L107" s="40"/>
    </row>
    <row r="108" spans="1:12" ht="24.95" customHeight="1" x14ac:dyDescent="0.25">
      <c r="A108" s="43"/>
      <c r="B108" s="36"/>
      <c r="C108" s="37"/>
      <c r="D108" s="37"/>
      <c r="E108" s="37"/>
      <c r="F108" s="37"/>
      <c r="G108" s="38"/>
      <c r="H108" s="39" t="s">
        <v>99</v>
      </c>
      <c r="I108" s="25">
        <v>36000</v>
      </c>
      <c r="J108" s="30">
        <f t="shared" si="30"/>
        <v>45000</v>
      </c>
      <c r="K108" s="44">
        <v>45000</v>
      </c>
      <c r="L108" s="40"/>
    </row>
    <row r="109" spans="1:12" ht="24.95" customHeight="1" x14ac:dyDescent="0.25">
      <c r="A109" s="43"/>
      <c r="B109" s="36"/>
      <c r="C109" s="37"/>
      <c r="D109" s="37"/>
      <c r="E109" s="37"/>
      <c r="F109" s="37"/>
      <c r="G109" s="38"/>
      <c r="H109" s="39" t="s">
        <v>100</v>
      </c>
      <c r="I109" s="25">
        <v>16000</v>
      </c>
      <c r="J109" s="30">
        <f t="shared" si="30"/>
        <v>20000</v>
      </c>
      <c r="K109" s="44">
        <v>20000</v>
      </c>
      <c r="L109" s="40"/>
    </row>
    <row r="110" spans="1:12" ht="36" x14ac:dyDescent="0.25">
      <c r="A110" s="41"/>
      <c r="B110" s="10" t="s">
        <v>229</v>
      </c>
      <c r="C110" s="11" t="s">
        <v>14</v>
      </c>
      <c r="D110" s="11" t="s">
        <v>15</v>
      </c>
      <c r="E110" s="11" t="s">
        <v>310</v>
      </c>
      <c r="F110" s="11" t="s">
        <v>16</v>
      </c>
      <c r="G110" s="12">
        <v>3222133</v>
      </c>
      <c r="H110" s="13" t="s">
        <v>101</v>
      </c>
      <c r="I110" s="14">
        <f>SUM(I111:I114)</f>
        <v>3350000</v>
      </c>
      <c r="J110" s="14">
        <f t="shared" ref="J110:K110" si="31">SUM(J111:J114)</f>
        <v>4187500</v>
      </c>
      <c r="K110" s="14">
        <f t="shared" si="31"/>
        <v>4187500</v>
      </c>
      <c r="L110" s="15" t="s">
        <v>13</v>
      </c>
    </row>
    <row r="111" spans="1:12" ht="40.5" customHeight="1" x14ac:dyDescent="0.25">
      <c r="A111" s="43"/>
      <c r="B111" s="36"/>
      <c r="C111" s="37"/>
      <c r="D111" s="37"/>
      <c r="E111" s="37"/>
      <c r="F111" s="37"/>
      <c r="G111" s="38"/>
      <c r="H111" s="39" t="s">
        <v>311</v>
      </c>
      <c r="I111" s="44">
        <v>760000</v>
      </c>
      <c r="J111" s="30">
        <f t="shared" ref="J111:J114" si="32">I111*1.25</f>
        <v>950000</v>
      </c>
      <c r="K111" s="44">
        <f>J111</f>
        <v>950000</v>
      </c>
      <c r="L111" s="40"/>
    </row>
    <row r="112" spans="1:12" ht="36" x14ac:dyDescent="0.25">
      <c r="A112" s="43"/>
      <c r="B112" s="36"/>
      <c r="C112" s="37"/>
      <c r="D112" s="37"/>
      <c r="E112" s="37"/>
      <c r="F112" s="37"/>
      <c r="G112" s="38"/>
      <c r="H112" s="39" t="s">
        <v>102</v>
      </c>
      <c r="I112" s="44">
        <v>1340000</v>
      </c>
      <c r="J112" s="30">
        <f t="shared" si="32"/>
        <v>1675000</v>
      </c>
      <c r="K112" s="44">
        <f t="shared" ref="K112:K114" si="33">J112</f>
        <v>1675000</v>
      </c>
      <c r="L112" s="40"/>
    </row>
    <row r="113" spans="1:12" ht="24.95" customHeight="1" x14ac:dyDescent="0.25">
      <c r="A113" s="86"/>
      <c r="B113" s="77"/>
      <c r="C113" s="87"/>
      <c r="D113" s="87"/>
      <c r="E113" s="87"/>
      <c r="F113" s="87"/>
      <c r="G113" s="88"/>
      <c r="H113" s="84" t="s">
        <v>103</v>
      </c>
      <c r="I113" s="44">
        <v>598000</v>
      </c>
      <c r="J113" s="30">
        <f t="shared" si="32"/>
        <v>747500</v>
      </c>
      <c r="K113" s="44">
        <f t="shared" si="33"/>
        <v>747500</v>
      </c>
      <c r="L113" s="89"/>
    </row>
    <row r="114" spans="1:12" ht="24.95" customHeight="1" x14ac:dyDescent="0.25">
      <c r="A114" s="86"/>
      <c r="B114" s="77"/>
      <c r="C114" s="87"/>
      <c r="D114" s="87"/>
      <c r="E114" s="87"/>
      <c r="F114" s="87"/>
      <c r="G114" s="88"/>
      <c r="H114" s="84" t="s">
        <v>217</v>
      </c>
      <c r="I114" s="44">
        <v>652000</v>
      </c>
      <c r="J114" s="30">
        <f t="shared" si="32"/>
        <v>815000</v>
      </c>
      <c r="K114" s="44">
        <f t="shared" si="33"/>
        <v>815000</v>
      </c>
      <c r="L114" s="89"/>
    </row>
    <row r="115" spans="1:12" ht="28.5" customHeight="1" x14ac:dyDescent="0.25">
      <c r="A115" s="116"/>
      <c r="B115" s="117" t="s">
        <v>223</v>
      </c>
      <c r="C115" s="118" t="s">
        <v>14</v>
      </c>
      <c r="D115" s="118" t="s">
        <v>15</v>
      </c>
      <c r="E115" s="118"/>
      <c r="F115" s="118" t="s">
        <v>16</v>
      </c>
      <c r="G115" s="119">
        <v>3222133</v>
      </c>
      <c r="H115" s="120" t="s">
        <v>318</v>
      </c>
      <c r="I115" s="121">
        <v>4125000</v>
      </c>
      <c r="J115" s="121">
        <f>I115*1.25</f>
        <v>5156250</v>
      </c>
      <c r="K115" s="121">
        <v>5156250</v>
      </c>
      <c r="L115" s="122" t="s">
        <v>13</v>
      </c>
    </row>
    <row r="116" spans="1:12" ht="29.25" customHeight="1" x14ac:dyDescent="0.25">
      <c r="A116" s="116"/>
      <c r="B116" s="117" t="s">
        <v>223</v>
      </c>
      <c r="C116" s="118" t="s">
        <v>14</v>
      </c>
      <c r="D116" s="118" t="s">
        <v>15</v>
      </c>
      <c r="E116" s="118"/>
      <c r="F116" s="118" t="s">
        <v>16</v>
      </c>
      <c r="G116" s="119">
        <v>3222134</v>
      </c>
      <c r="H116" s="120" t="s">
        <v>312</v>
      </c>
      <c r="I116" s="121">
        <v>2025000</v>
      </c>
      <c r="J116" s="121">
        <f>I116*1.25</f>
        <v>2531250</v>
      </c>
      <c r="K116" s="121">
        <v>2531250</v>
      </c>
      <c r="L116" s="122" t="s">
        <v>13</v>
      </c>
    </row>
    <row r="117" spans="1:12" ht="26.25" customHeight="1" x14ac:dyDescent="0.25">
      <c r="A117" s="116"/>
      <c r="B117" s="117" t="s">
        <v>223</v>
      </c>
      <c r="C117" s="118" t="s">
        <v>14</v>
      </c>
      <c r="D117" s="118" t="s">
        <v>15</v>
      </c>
      <c r="E117" s="118"/>
      <c r="F117" s="118" t="s">
        <v>16</v>
      </c>
      <c r="G117" s="119">
        <v>3222133</v>
      </c>
      <c r="H117" s="120" t="s">
        <v>319</v>
      </c>
      <c r="I117" s="121">
        <v>12500000</v>
      </c>
      <c r="J117" s="121">
        <f>I117*1.25</f>
        <v>15625000</v>
      </c>
      <c r="K117" s="121">
        <v>15625000</v>
      </c>
      <c r="L117" s="122" t="s">
        <v>13</v>
      </c>
    </row>
    <row r="118" spans="1:12" ht="36" x14ac:dyDescent="0.25">
      <c r="A118" s="41"/>
      <c r="B118" s="10" t="s">
        <v>226</v>
      </c>
      <c r="C118" s="11" t="s">
        <v>14</v>
      </c>
      <c r="D118" s="11" t="s">
        <v>205</v>
      </c>
      <c r="E118" s="11" t="s">
        <v>313</v>
      </c>
      <c r="F118" s="11" t="s">
        <v>20</v>
      </c>
      <c r="G118" s="12">
        <v>3222135</v>
      </c>
      <c r="H118" s="13" t="s">
        <v>104</v>
      </c>
      <c r="I118" s="14">
        <f>SUM(I119:I120)</f>
        <v>360000</v>
      </c>
      <c r="J118" s="14">
        <f t="shared" ref="J118:K118" si="34">SUM(J119:J120)</f>
        <v>450000</v>
      </c>
      <c r="K118" s="14">
        <f t="shared" si="34"/>
        <v>225000</v>
      </c>
      <c r="L118" s="15" t="s">
        <v>13</v>
      </c>
    </row>
    <row r="119" spans="1:12" ht="24.95" customHeight="1" x14ac:dyDescent="0.25">
      <c r="A119" s="43"/>
      <c r="B119" s="36"/>
      <c r="C119" s="37"/>
      <c r="D119" s="37"/>
      <c r="E119" s="37"/>
      <c r="F119" s="37"/>
      <c r="G119" s="38"/>
      <c r="H119" s="39" t="s">
        <v>105</v>
      </c>
      <c r="I119" s="44">
        <v>260000</v>
      </c>
      <c r="J119" s="44">
        <f t="shared" ref="J119:J120" si="35">I119*1.25</f>
        <v>325000</v>
      </c>
      <c r="K119" s="44">
        <f>J119/2</f>
        <v>162500</v>
      </c>
      <c r="L119" s="40"/>
    </row>
    <row r="120" spans="1:12" ht="24.95" customHeight="1" x14ac:dyDescent="0.25">
      <c r="A120" s="43"/>
      <c r="B120" s="36"/>
      <c r="C120" s="37"/>
      <c r="D120" s="37"/>
      <c r="E120" s="37"/>
      <c r="F120" s="37"/>
      <c r="G120" s="38"/>
      <c r="H120" s="39" t="s">
        <v>106</v>
      </c>
      <c r="I120" s="44">
        <v>100000</v>
      </c>
      <c r="J120" s="44">
        <f t="shared" si="35"/>
        <v>125000</v>
      </c>
      <c r="K120" s="44">
        <f>J120/2</f>
        <v>62500</v>
      </c>
      <c r="L120" s="40"/>
    </row>
    <row r="121" spans="1:12" ht="24" x14ac:dyDescent="0.25">
      <c r="A121" s="41"/>
      <c r="B121" s="10" t="s">
        <v>230</v>
      </c>
      <c r="C121" s="11" t="s">
        <v>12</v>
      </c>
      <c r="D121" s="11"/>
      <c r="E121" s="11"/>
      <c r="F121" s="11"/>
      <c r="G121" s="12">
        <v>3222137</v>
      </c>
      <c r="H121" s="13" t="s">
        <v>107</v>
      </c>
      <c r="I121" s="14">
        <v>140000</v>
      </c>
      <c r="J121" s="14">
        <f>I121*1.25</f>
        <v>175000</v>
      </c>
      <c r="K121" s="14">
        <f>J121</f>
        <v>175000</v>
      </c>
      <c r="L121" s="15" t="s">
        <v>13</v>
      </c>
    </row>
    <row r="122" spans="1:12" ht="69.75" customHeight="1" x14ac:dyDescent="0.25">
      <c r="A122" s="41"/>
      <c r="B122" s="10">
        <v>22820000</v>
      </c>
      <c r="C122" s="11" t="s">
        <v>108</v>
      </c>
      <c r="D122" s="11" t="s">
        <v>15</v>
      </c>
      <c r="E122" s="35" t="s">
        <v>314</v>
      </c>
      <c r="F122" s="11" t="s">
        <v>16</v>
      </c>
      <c r="G122" s="12">
        <v>3222138</v>
      </c>
      <c r="H122" s="13" t="s">
        <v>109</v>
      </c>
      <c r="I122" s="14">
        <v>250000</v>
      </c>
      <c r="J122" s="14">
        <f>I122*1.25</f>
        <v>312500</v>
      </c>
      <c r="K122" s="14">
        <f>I122*1.1725</f>
        <v>293125</v>
      </c>
      <c r="L122" s="15" t="s">
        <v>13</v>
      </c>
    </row>
    <row r="123" spans="1:12" ht="33.75" customHeight="1" x14ac:dyDescent="0.25">
      <c r="A123" s="41"/>
      <c r="B123" s="10" t="s">
        <v>229</v>
      </c>
      <c r="C123" s="11" t="s">
        <v>14</v>
      </c>
      <c r="D123" s="11" t="s">
        <v>205</v>
      </c>
      <c r="E123" s="35"/>
      <c r="F123" s="11" t="s">
        <v>20</v>
      </c>
      <c r="G123" s="12">
        <v>3222139</v>
      </c>
      <c r="H123" s="13" t="s">
        <v>110</v>
      </c>
      <c r="I123" s="14">
        <f>SUM(I124:I127)</f>
        <v>1450000</v>
      </c>
      <c r="J123" s="14">
        <f t="shared" ref="J123:K123" si="36">SUM(J124:J127)</f>
        <v>1812500</v>
      </c>
      <c r="K123" s="14">
        <f t="shared" si="36"/>
        <v>906250</v>
      </c>
      <c r="L123" s="15" t="s">
        <v>13</v>
      </c>
    </row>
    <row r="124" spans="1:12" ht="24.95" customHeight="1" x14ac:dyDescent="0.25">
      <c r="A124" s="43"/>
      <c r="B124" s="36"/>
      <c r="C124" s="37"/>
      <c r="D124" s="37"/>
      <c r="E124" s="37"/>
      <c r="F124" s="37"/>
      <c r="G124" s="38"/>
      <c r="H124" s="39" t="s">
        <v>111</v>
      </c>
      <c r="I124" s="44">
        <v>294000</v>
      </c>
      <c r="J124" s="44">
        <f t="shared" ref="J124:J137" si="37">I124*1.25</f>
        <v>367500</v>
      </c>
      <c r="K124" s="44">
        <f>J124/2</f>
        <v>183750</v>
      </c>
      <c r="L124" s="40"/>
    </row>
    <row r="125" spans="1:12" ht="27.75" customHeight="1" x14ac:dyDescent="0.25">
      <c r="A125" s="43"/>
      <c r="B125" s="36"/>
      <c r="C125" s="37"/>
      <c r="D125" s="37"/>
      <c r="E125" s="37"/>
      <c r="F125" s="37"/>
      <c r="G125" s="38"/>
      <c r="H125" s="39" t="s">
        <v>315</v>
      </c>
      <c r="I125" s="44">
        <v>554000</v>
      </c>
      <c r="J125" s="44">
        <f t="shared" si="37"/>
        <v>692500</v>
      </c>
      <c r="K125" s="44">
        <f t="shared" ref="K125:K127" si="38">J125/2</f>
        <v>346250</v>
      </c>
      <c r="L125" s="40"/>
    </row>
    <row r="126" spans="1:12" ht="27.75" customHeight="1" x14ac:dyDescent="0.25">
      <c r="A126" s="43"/>
      <c r="B126" s="36"/>
      <c r="C126" s="37"/>
      <c r="D126" s="37"/>
      <c r="E126" s="37"/>
      <c r="F126" s="37"/>
      <c r="G126" s="38"/>
      <c r="H126" s="39" t="s">
        <v>112</v>
      </c>
      <c r="I126" s="25">
        <v>570000</v>
      </c>
      <c r="J126" s="44">
        <f t="shared" si="37"/>
        <v>712500</v>
      </c>
      <c r="K126" s="44">
        <f t="shared" si="38"/>
        <v>356250</v>
      </c>
      <c r="L126" s="40"/>
    </row>
    <row r="127" spans="1:12" ht="24.75" customHeight="1" x14ac:dyDescent="0.25">
      <c r="A127" s="82"/>
      <c r="B127" s="33"/>
      <c r="C127" s="22"/>
      <c r="D127" s="22"/>
      <c r="E127" s="22"/>
      <c r="F127" s="22"/>
      <c r="G127" s="23"/>
      <c r="H127" s="24" t="s">
        <v>279</v>
      </c>
      <c r="I127" s="25">
        <v>32000</v>
      </c>
      <c r="J127" s="44">
        <f t="shared" si="37"/>
        <v>40000</v>
      </c>
      <c r="K127" s="44">
        <f t="shared" si="38"/>
        <v>20000</v>
      </c>
      <c r="L127" s="83"/>
    </row>
    <row r="128" spans="1:12" ht="24" x14ac:dyDescent="0.25">
      <c r="A128" s="41"/>
      <c r="B128" s="10"/>
      <c r="C128" s="11"/>
      <c r="D128" s="11"/>
      <c r="E128" s="11"/>
      <c r="F128" s="11"/>
      <c r="G128" s="12">
        <v>3222140</v>
      </c>
      <c r="H128" s="13" t="s">
        <v>208</v>
      </c>
      <c r="I128" s="14">
        <f>SUM(I129:I130)</f>
        <v>440000</v>
      </c>
      <c r="J128" s="14">
        <f t="shared" ref="J128:K128" si="39">SUM(J129:J130)</f>
        <v>550000</v>
      </c>
      <c r="K128" s="14">
        <f t="shared" si="39"/>
        <v>550000</v>
      </c>
      <c r="L128" s="15" t="s">
        <v>13</v>
      </c>
    </row>
    <row r="129" spans="1:13" ht="36.75" customHeight="1" x14ac:dyDescent="0.25">
      <c r="A129" s="43"/>
      <c r="B129" s="77" t="s">
        <v>226</v>
      </c>
      <c r="C129" s="37" t="s">
        <v>12</v>
      </c>
      <c r="D129" s="37"/>
      <c r="E129" s="37"/>
      <c r="F129" s="37"/>
      <c r="G129" s="23">
        <v>3222140</v>
      </c>
      <c r="H129" s="84" t="s">
        <v>113</v>
      </c>
      <c r="I129" s="90">
        <v>190000</v>
      </c>
      <c r="J129" s="44">
        <f t="shared" si="37"/>
        <v>237500</v>
      </c>
      <c r="K129" s="44">
        <f>J129</f>
        <v>237500</v>
      </c>
      <c r="L129" s="83" t="s">
        <v>13</v>
      </c>
    </row>
    <row r="130" spans="1:13" ht="33.75" customHeight="1" x14ac:dyDescent="0.25">
      <c r="A130" s="82"/>
      <c r="B130" s="33" t="s">
        <v>223</v>
      </c>
      <c r="C130" s="22" t="s">
        <v>14</v>
      </c>
      <c r="D130" s="22"/>
      <c r="E130" s="22"/>
      <c r="F130" s="22" t="s">
        <v>16</v>
      </c>
      <c r="G130" s="23">
        <v>3222140</v>
      </c>
      <c r="H130" s="115" t="s">
        <v>209</v>
      </c>
      <c r="I130" s="25">
        <v>250000</v>
      </c>
      <c r="J130" s="25">
        <f t="shared" si="37"/>
        <v>312500</v>
      </c>
      <c r="K130" s="44">
        <f>J130</f>
        <v>312500</v>
      </c>
      <c r="L130" s="83" t="s">
        <v>13</v>
      </c>
    </row>
    <row r="131" spans="1:13" ht="24.95" customHeight="1" x14ac:dyDescent="0.25">
      <c r="A131" s="52"/>
      <c r="B131" s="53"/>
      <c r="C131" s="54"/>
      <c r="D131" s="54"/>
      <c r="E131" s="54"/>
      <c r="F131" s="54"/>
      <c r="G131" s="55">
        <v>32229</v>
      </c>
      <c r="H131" s="56" t="s">
        <v>114</v>
      </c>
      <c r="I131" s="49">
        <f>I132</f>
        <v>300000</v>
      </c>
      <c r="J131" s="49">
        <f t="shared" ref="J131:K131" si="40">J132</f>
        <v>375000</v>
      </c>
      <c r="K131" s="49">
        <f t="shared" si="40"/>
        <v>300000</v>
      </c>
      <c r="L131" s="91"/>
    </row>
    <row r="132" spans="1:13" ht="35.25" customHeight="1" x14ac:dyDescent="0.25">
      <c r="A132" s="31"/>
      <c r="B132" s="27" t="s">
        <v>231</v>
      </c>
      <c r="C132" s="21" t="s">
        <v>14</v>
      </c>
      <c r="D132" s="21" t="s">
        <v>15</v>
      </c>
      <c r="E132" s="21" t="s">
        <v>314</v>
      </c>
      <c r="F132" s="21" t="s">
        <v>16</v>
      </c>
      <c r="G132" s="28">
        <v>3222921</v>
      </c>
      <c r="H132" s="29" t="s">
        <v>115</v>
      </c>
      <c r="I132" s="30">
        <v>300000</v>
      </c>
      <c r="J132" s="30">
        <f t="shared" si="37"/>
        <v>375000</v>
      </c>
      <c r="K132" s="30">
        <f>I132</f>
        <v>300000</v>
      </c>
      <c r="L132" s="26" t="s">
        <v>13</v>
      </c>
    </row>
    <row r="133" spans="1:13" ht="24.95" customHeight="1" x14ac:dyDescent="0.25">
      <c r="A133" s="52"/>
      <c r="B133" s="53"/>
      <c r="C133" s="54"/>
      <c r="D133" s="54"/>
      <c r="E133" s="54"/>
      <c r="F133" s="54"/>
      <c r="G133" s="55">
        <v>3223</v>
      </c>
      <c r="H133" s="56" t="s">
        <v>116</v>
      </c>
      <c r="I133" s="49">
        <f>SUM(I134:I137)</f>
        <v>1610000</v>
      </c>
      <c r="J133" s="49">
        <f t="shared" ref="J133:K133" si="41">SUM(J134:J137)</f>
        <v>2012500</v>
      </c>
      <c r="K133" s="49">
        <f t="shared" si="41"/>
        <v>1887725</v>
      </c>
      <c r="L133" s="92"/>
    </row>
    <row r="134" spans="1:13" s="4" customFormat="1" ht="24.95" customHeight="1" x14ac:dyDescent="0.25">
      <c r="A134" s="31"/>
      <c r="B134" s="27"/>
      <c r="C134" s="21"/>
      <c r="D134" s="21"/>
      <c r="E134" s="21"/>
      <c r="F134" s="21"/>
      <c r="G134" s="28">
        <v>32231</v>
      </c>
      <c r="H134" s="29" t="s">
        <v>117</v>
      </c>
      <c r="I134" s="30">
        <v>290000</v>
      </c>
      <c r="J134" s="30">
        <f t="shared" si="37"/>
        <v>362500</v>
      </c>
      <c r="K134" s="30">
        <f>I134*1.1725</f>
        <v>340025</v>
      </c>
      <c r="L134" s="93" t="s">
        <v>121</v>
      </c>
      <c r="M134" s="3"/>
    </row>
    <row r="135" spans="1:13" s="4" customFormat="1" ht="30" customHeight="1" x14ac:dyDescent="0.25">
      <c r="A135" s="31"/>
      <c r="B135" s="27"/>
      <c r="C135" s="21"/>
      <c r="D135" s="21"/>
      <c r="E135" s="21"/>
      <c r="F135" s="21"/>
      <c r="G135" s="28">
        <v>32231</v>
      </c>
      <c r="H135" s="29" t="s">
        <v>118</v>
      </c>
      <c r="I135" s="30">
        <v>350000</v>
      </c>
      <c r="J135" s="30">
        <f t="shared" si="37"/>
        <v>437500</v>
      </c>
      <c r="K135" s="30">
        <f t="shared" ref="K135:K137" si="42">I135*1.1725</f>
        <v>410375.00000000006</v>
      </c>
      <c r="L135" s="93" t="s">
        <v>121</v>
      </c>
      <c r="M135" s="3"/>
    </row>
    <row r="136" spans="1:13" s="4" customFormat="1" ht="24.95" customHeight="1" x14ac:dyDescent="0.25">
      <c r="A136" s="31"/>
      <c r="B136" s="27"/>
      <c r="C136" s="21"/>
      <c r="D136" s="21"/>
      <c r="E136" s="21"/>
      <c r="F136" s="21"/>
      <c r="G136" s="28">
        <v>32233</v>
      </c>
      <c r="H136" s="29" t="s">
        <v>119</v>
      </c>
      <c r="I136" s="30">
        <v>590000</v>
      </c>
      <c r="J136" s="30">
        <f t="shared" si="37"/>
        <v>737500</v>
      </c>
      <c r="K136" s="30">
        <f t="shared" si="42"/>
        <v>691775</v>
      </c>
      <c r="L136" s="93" t="s">
        <v>121</v>
      </c>
      <c r="M136" s="3"/>
    </row>
    <row r="137" spans="1:13" s="4" customFormat="1" ht="27" customHeight="1" x14ac:dyDescent="0.25">
      <c r="A137" s="94"/>
      <c r="B137" s="27"/>
      <c r="C137" s="29"/>
      <c r="D137" s="29"/>
      <c r="E137" s="29"/>
      <c r="F137" s="29"/>
      <c r="G137" s="28">
        <v>32234</v>
      </c>
      <c r="H137" s="29" t="s">
        <v>120</v>
      </c>
      <c r="I137" s="95">
        <v>380000</v>
      </c>
      <c r="J137" s="30">
        <f t="shared" si="37"/>
        <v>475000</v>
      </c>
      <c r="K137" s="30">
        <f t="shared" si="42"/>
        <v>445550.00000000006</v>
      </c>
      <c r="L137" s="93" t="s">
        <v>121</v>
      </c>
      <c r="M137" s="3"/>
    </row>
    <row r="138" spans="1:13" ht="36" x14ac:dyDescent="0.25">
      <c r="A138" s="52"/>
      <c r="B138" s="53"/>
      <c r="C138" s="54"/>
      <c r="D138" s="54"/>
      <c r="E138" s="54"/>
      <c r="F138" s="54"/>
      <c r="G138" s="55">
        <v>3224236</v>
      </c>
      <c r="H138" s="56" t="s">
        <v>122</v>
      </c>
      <c r="I138" s="49">
        <f>I139+I145+I151</f>
        <v>1125000</v>
      </c>
      <c r="J138" s="49">
        <f>J139+J145+J151</f>
        <v>1406250</v>
      </c>
      <c r="K138" s="49">
        <f>K139+K145+K151</f>
        <v>941150</v>
      </c>
      <c r="L138" s="91"/>
    </row>
    <row r="139" spans="1:13" ht="24.95" customHeight="1" x14ac:dyDescent="0.25">
      <c r="A139" s="41"/>
      <c r="B139" s="10">
        <v>24950000</v>
      </c>
      <c r="C139" s="11" t="s">
        <v>14</v>
      </c>
      <c r="D139" s="11" t="s">
        <v>15</v>
      </c>
      <c r="E139" s="35" t="s">
        <v>314</v>
      </c>
      <c r="F139" s="11" t="s">
        <v>16</v>
      </c>
      <c r="G139" s="12">
        <v>3224236</v>
      </c>
      <c r="H139" s="13" t="s">
        <v>123</v>
      </c>
      <c r="I139" s="14">
        <f>SUM(I140:I144)</f>
        <v>470000</v>
      </c>
      <c r="J139" s="14">
        <f>J140+J141+J142+J143+J144</f>
        <v>587500</v>
      </c>
      <c r="K139" s="14">
        <v>280000</v>
      </c>
      <c r="L139" s="15" t="s">
        <v>13</v>
      </c>
    </row>
    <row r="140" spans="1:13" ht="24.95" customHeight="1" x14ac:dyDescent="0.25">
      <c r="A140" s="43"/>
      <c r="B140" s="36"/>
      <c r="C140" s="37"/>
      <c r="D140" s="37"/>
      <c r="E140" s="37"/>
      <c r="F140" s="37"/>
      <c r="G140" s="38"/>
      <c r="H140" s="39" t="s">
        <v>298</v>
      </c>
      <c r="I140" s="44">
        <v>35000</v>
      </c>
      <c r="J140" s="25">
        <f t="shared" ref="J140:J144" si="43">I140*1.25</f>
        <v>43750</v>
      </c>
      <c r="K140" s="44">
        <f>I140</f>
        <v>35000</v>
      </c>
      <c r="L140" s="40"/>
    </row>
    <row r="141" spans="1:13" ht="47.25" customHeight="1" x14ac:dyDescent="0.25">
      <c r="A141" s="43"/>
      <c r="B141" s="36"/>
      <c r="C141" s="37"/>
      <c r="D141" s="37"/>
      <c r="E141" s="37"/>
      <c r="F141" s="37"/>
      <c r="G141" s="38"/>
      <c r="H141" s="39" t="s">
        <v>299</v>
      </c>
      <c r="I141" s="44">
        <v>130000</v>
      </c>
      <c r="J141" s="25">
        <f t="shared" si="43"/>
        <v>162500</v>
      </c>
      <c r="K141" s="44">
        <f t="shared" ref="K141:K144" si="44">I141</f>
        <v>130000</v>
      </c>
      <c r="L141" s="40"/>
    </row>
    <row r="142" spans="1:13" ht="48" x14ac:dyDescent="0.25">
      <c r="A142" s="43"/>
      <c r="B142" s="36"/>
      <c r="C142" s="37"/>
      <c r="D142" s="37"/>
      <c r="E142" s="37"/>
      <c r="F142" s="37"/>
      <c r="G142" s="38"/>
      <c r="H142" s="39" t="s">
        <v>213</v>
      </c>
      <c r="I142" s="44">
        <v>85000</v>
      </c>
      <c r="J142" s="25">
        <f t="shared" si="43"/>
        <v>106250</v>
      </c>
      <c r="K142" s="44">
        <f t="shared" si="44"/>
        <v>85000</v>
      </c>
      <c r="L142" s="40"/>
    </row>
    <row r="143" spans="1:13" ht="24" x14ac:dyDescent="0.25">
      <c r="A143" s="43"/>
      <c r="B143" s="36"/>
      <c r="C143" s="37"/>
      <c r="D143" s="37"/>
      <c r="E143" s="37"/>
      <c r="F143" s="37"/>
      <c r="G143" s="38"/>
      <c r="H143" s="39" t="s">
        <v>214</v>
      </c>
      <c r="I143" s="44">
        <v>115000</v>
      </c>
      <c r="J143" s="25">
        <f t="shared" si="43"/>
        <v>143750</v>
      </c>
      <c r="K143" s="44">
        <f t="shared" si="44"/>
        <v>115000</v>
      </c>
      <c r="L143" s="40"/>
    </row>
    <row r="144" spans="1:13" ht="24.95" customHeight="1" x14ac:dyDescent="0.25">
      <c r="A144" s="43"/>
      <c r="B144" s="36"/>
      <c r="C144" s="37"/>
      <c r="D144" s="37"/>
      <c r="E144" s="37"/>
      <c r="F144" s="37"/>
      <c r="G144" s="38"/>
      <c r="H144" s="39" t="s">
        <v>124</v>
      </c>
      <c r="I144" s="44">
        <v>105000</v>
      </c>
      <c r="J144" s="25">
        <f t="shared" si="43"/>
        <v>131250</v>
      </c>
      <c r="K144" s="44">
        <f t="shared" si="44"/>
        <v>105000</v>
      </c>
      <c r="L144" s="40"/>
    </row>
    <row r="145" spans="1:12" ht="24.95" customHeight="1" x14ac:dyDescent="0.25">
      <c r="A145" s="41"/>
      <c r="B145" s="10" t="s">
        <v>290</v>
      </c>
      <c r="C145" s="11" t="s">
        <v>14</v>
      </c>
      <c r="D145" s="11" t="s">
        <v>15</v>
      </c>
      <c r="E145" s="42" t="s">
        <v>321</v>
      </c>
      <c r="F145" s="11" t="s">
        <v>16</v>
      </c>
      <c r="G145" s="12">
        <v>3224236</v>
      </c>
      <c r="H145" s="13" t="s">
        <v>125</v>
      </c>
      <c r="I145" s="14">
        <f>SUM(I146:I150)</f>
        <v>515000</v>
      </c>
      <c r="J145" s="14">
        <f>J146+J147+J148+J149+J150</f>
        <v>643750</v>
      </c>
      <c r="K145" s="14">
        <v>497000</v>
      </c>
      <c r="L145" s="15" t="s">
        <v>13</v>
      </c>
    </row>
    <row r="146" spans="1:12" ht="24.95" customHeight="1" x14ac:dyDescent="0.25">
      <c r="A146" s="43"/>
      <c r="B146" s="36"/>
      <c r="C146" s="37"/>
      <c r="D146" s="37"/>
      <c r="E146" s="37"/>
      <c r="F146" s="37"/>
      <c r="G146" s="38"/>
      <c r="H146" s="39" t="s">
        <v>323</v>
      </c>
      <c r="I146" s="30">
        <v>120000</v>
      </c>
      <c r="J146" s="90">
        <f t="shared" ref="J146:J157" si="45">I146*1.25</f>
        <v>150000</v>
      </c>
      <c r="K146" s="44">
        <f>I146</f>
        <v>120000</v>
      </c>
      <c r="L146" s="40"/>
    </row>
    <row r="147" spans="1:12" ht="24.95" customHeight="1" x14ac:dyDescent="0.25">
      <c r="A147" s="43"/>
      <c r="B147" s="36"/>
      <c r="C147" s="37"/>
      <c r="D147" s="37"/>
      <c r="E147" s="37"/>
      <c r="F147" s="37"/>
      <c r="G147" s="38"/>
      <c r="H147" s="39" t="s">
        <v>126</v>
      </c>
      <c r="I147" s="30">
        <v>75000</v>
      </c>
      <c r="J147" s="90">
        <f t="shared" si="45"/>
        <v>93750</v>
      </c>
      <c r="K147" s="44">
        <f t="shared" ref="K147:K150" si="46">I147</f>
        <v>75000</v>
      </c>
      <c r="L147" s="40"/>
    </row>
    <row r="148" spans="1:12" ht="24.95" customHeight="1" x14ac:dyDescent="0.25">
      <c r="A148" s="96"/>
      <c r="B148" s="97"/>
      <c r="C148" s="98"/>
      <c r="D148" s="98"/>
      <c r="E148" s="98"/>
      <c r="F148" s="98"/>
      <c r="G148" s="99"/>
      <c r="H148" s="24" t="s">
        <v>127</v>
      </c>
      <c r="I148" s="30">
        <v>180000</v>
      </c>
      <c r="J148" s="90">
        <f t="shared" si="45"/>
        <v>225000</v>
      </c>
      <c r="K148" s="44">
        <f t="shared" si="46"/>
        <v>180000</v>
      </c>
      <c r="L148" s="83"/>
    </row>
    <row r="149" spans="1:12" ht="24.95" customHeight="1" x14ac:dyDescent="0.25">
      <c r="A149" s="96"/>
      <c r="B149" s="97"/>
      <c r="C149" s="98"/>
      <c r="D149" s="98"/>
      <c r="E149" s="98"/>
      <c r="F149" s="98"/>
      <c r="G149" s="99"/>
      <c r="H149" s="24" t="s">
        <v>218</v>
      </c>
      <c r="I149" s="30">
        <v>40000</v>
      </c>
      <c r="J149" s="90">
        <f t="shared" si="45"/>
        <v>50000</v>
      </c>
      <c r="K149" s="44">
        <f t="shared" si="46"/>
        <v>40000</v>
      </c>
      <c r="L149" s="83"/>
    </row>
    <row r="150" spans="1:12" ht="84" x14ac:dyDescent="0.25">
      <c r="A150" s="31"/>
      <c r="B150" s="27"/>
      <c r="C150" s="21"/>
      <c r="D150" s="21"/>
      <c r="E150" s="21"/>
      <c r="F150" s="21"/>
      <c r="G150" s="28"/>
      <c r="H150" s="29" t="s">
        <v>128</v>
      </c>
      <c r="I150" s="30">
        <v>100000</v>
      </c>
      <c r="J150" s="90">
        <f t="shared" si="45"/>
        <v>125000</v>
      </c>
      <c r="K150" s="44">
        <f t="shared" si="46"/>
        <v>100000</v>
      </c>
      <c r="L150" s="26"/>
    </row>
    <row r="151" spans="1:12" ht="24" x14ac:dyDescent="0.25">
      <c r="A151" s="52"/>
      <c r="B151" s="53"/>
      <c r="C151" s="54"/>
      <c r="D151" s="54"/>
      <c r="E151" s="54"/>
      <c r="F151" s="54"/>
      <c r="G151" s="55">
        <v>32244</v>
      </c>
      <c r="H151" s="56" t="s">
        <v>129</v>
      </c>
      <c r="I151" s="49">
        <f>I152</f>
        <v>140000</v>
      </c>
      <c r="J151" s="49">
        <f t="shared" ref="J151:K151" si="47">J152</f>
        <v>175000</v>
      </c>
      <c r="K151" s="49">
        <f t="shared" si="47"/>
        <v>164150</v>
      </c>
      <c r="L151" s="91"/>
    </row>
    <row r="152" spans="1:12" ht="29.25" customHeight="1" x14ac:dyDescent="0.25">
      <c r="A152" s="82"/>
      <c r="B152" s="33" t="s">
        <v>232</v>
      </c>
      <c r="C152" s="22" t="s">
        <v>12</v>
      </c>
      <c r="D152" s="22"/>
      <c r="E152" s="100"/>
      <c r="F152" s="22"/>
      <c r="G152" s="23">
        <v>322441</v>
      </c>
      <c r="H152" s="24" t="s">
        <v>130</v>
      </c>
      <c r="I152" s="25">
        <v>140000</v>
      </c>
      <c r="J152" s="25">
        <f t="shared" si="45"/>
        <v>175000</v>
      </c>
      <c r="K152" s="25">
        <f>I152*1.1725</f>
        <v>164150</v>
      </c>
      <c r="L152" s="83" t="s">
        <v>13</v>
      </c>
    </row>
    <row r="153" spans="1:12" ht="24.95" customHeight="1" x14ac:dyDescent="0.25">
      <c r="A153" s="52"/>
      <c r="B153" s="53"/>
      <c r="C153" s="54"/>
      <c r="D153" s="54"/>
      <c r="E153" s="54"/>
      <c r="F153" s="54"/>
      <c r="G153" s="55">
        <v>3225</v>
      </c>
      <c r="H153" s="56" t="s">
        <v>131</v>
      </c>
      <c r="I153" s="49">
        <f>I154</f>
        <v>190000</v>
      </c>
      <c r="J153" s="49">
        <f>I153*1.25</f>
        <v>237500</v>
      </c>
      <c r="K153" s="49">
        <v>269100</v>
      </c>
      <c r="L153" s="91"/>
    </row>
    <row r="154" spans="1:12" ht="24.95" customHeight="1" x14ac:dyDescent="0.25">
      <c r="A154" s="31"/>
      <c r="B154" s="27" t="s">
        <v>233</v>
      </c>
      <c r="C154" s="21" t="s">
        <v>12</v>
      </c>
      <c r="D154" s="21"/>
      <c r="E154" s="21"/>
      <c r="F154" s="21"/>
      <c r="G154" s="28">
        <v>32251</v>
      </c>
      <c r="H154" s="29" t="s">
        <v>132</v>
      </c>
      <c r="I154" s="30">
        <v>190000</v>
      </c>
      <c r="J154" s="30">
        <f t="shared" si="45"/>
        <v>237500</v>
      </c>
      <c r="K154" s="30">
        <f>I154*1.1725</f>
        <v>222775.00000000003</v>
      </c>
      <c r="L154" s="26" t="s">
        <v>13</v>
      </c>
    </row>
    <row r="155" spans="1:12" ht="24.95" customHeight="1" x14ac:dyDescent="0.25">
      <c r="A155" s="52"/>
      <c r="B155" s="53"/>
      <c r="C155" s="54"/>
      <c r="D155" s="54"/>
      <c r="E155" s="54"/>
      <c r="F155" s="54"/>
      <c r="G155" s="55">
        <v>32272</v>
      </c>
      <c r="H155" s="56" t="s">
        <v>133</v>
      </c>
      <c r="I155" s="49">
        <f>SUM(I156:I157)</f>
        <v>310000</v>
      </c>
      <c r="J155" s="49">
        <f t="shared" ref="J155:K155" si="48">SUM(J156:J157)</f>
        <v>387500</v>
      </c>
      <c r="K155" s="49">
        <f t="shared" si="48"/>
        <v>363475</v>
      </c>
      <c r="L155" s="91"/>
    </row>
    <row r="156" spans="1:12" ht="24.95" customHeight="1" x14ac:dyDescent="0.25">
      <c r="A156" s="31"/>
      <c r="B156" s="27" t="s">
        <v>288</v>
      </c>
      <c r="C156" s="21" t="s">
        <v>12</v>
      </c>
      <c r="D156" s="21"/>
      <c r="E156" s="32"/>
      <c r="F156" s="21"/>
      <c r="G156" s="28">
        <v>32272</v>
      </c>
      <c r="H156" s="29" t="s">
        <v>293</v>
      </c>
      <c r="I156" s="30">
        <v>190000</v>
      </c>
      <c r="J156" s="30">
        <f t="shared" si="45"/>
        <v>237500</v>
      </c>
      <c r="K156" s="30">
        <f>I156*1.1725</f>
        <v>222775.00000000003</v>
      </c>
      <c r="L156" s="26" t="s">
        <v>13</v>
      </c>
    </row>
    <row r="157" spans="1:12" ht="24.95" customHeight="1" x14ac:dyDescent="0.25">
      <c r="A157" s="31"/>
      <c r="B157" s="27" t="s">
        <v>234</v>
      </c>
      <c r="C157" s="21" t="s">
        <v>12</v>
      </c>
      <c r="D157" s="21"/>
      <c r="E157" s="32"/>
      <c r="F157" s="21"/>
      <c r="G157" s="28">
        <v>32272</v>
      </c>
      <c r="H157" s="29" t="s">
        <v>294</v>
      </c>
      <c r="I157" s="30">
        <v>120000</v>
      </c>
      <c r="J157" s="30">
        <f t="shared" si="45"/>
        <v>150000</v>
      </c>
      <c r="K157" s="30">
        <f>I157*1.1725</f>
        <v>140700</v>
      </c>
      <c r="L157" s="26" t="s">
        <v>13</v>
      </c>
    </row>
    <row r="158" spans="1:12" ht="24.95" customHeight="1" x14ac:dyDescent="0.25">
      <c r="A158" s="52"/>
      <c r="B158" s="53"/>
      <c r="C158" s="54"/>
      <c r="D158" s="54"/>
      <c r="E158" s="54"/>
      <c r="F158" s="54"/>
      <c r="G158" s="55">
        <v>3231</v>
      </c>
      <c r="H158" s="56" t="s">
        <v>134</v>
      </c>
      <c r="I158" s="49">
        <f>I159+I162</f>
        <v>1093000</v>
      </c>
      <c r="J158" s="49">
        <f t="shared" ref="J158:K158" si="49">J159+J162</f>
        <v>1366250</v>
      </c>
      <c r="K158" s="49">
        <f t="shared" si="49"/>
        <v>1281542.5</v>
      </c>
      <c r="L158" s="91"/>
    </row>
    <row r="159" spans="1:12" ht="24.95" customHeight="1" x14ac:dyDescent="0.25">
      <c r="A159" s="41"/>
      <c r="B159" s="10"/>
      <c r="C159" s="11"/>
      <c r="D159" s="11"/>
      <c r="E159" s="11"/>
      <c r="F159" s="11"/>
      <c r="G159" s="12">
        <v>32311</v>
      </c>
      <c r="H159" s="13" t="s">
        <v>135</v>
      </c>
      <c r="I159" s="14">
        <f>SUM(I160:I161)</f>
        <v>700000</v>
      </c>
      <c r="J159" s="14">
        <f t="shared" ref="J159:K159" si="50">SUM(J160:J161)</f>
        <v>875000</v>
      </c>
      <c r="K159" s="14">
        <f t="shared" si="50"/>
        <v>820750</v>
      </c>
      <c r="L159" s="15"/>
    </row>
    <row r="160" spans="1:12" ht="24.95" customHeight="1" x14ac:dyDescent="0.25">
      <c r="A160" s="31"/>
      <c r="B160" s="27"/>
      <c r="C160" s="21"/>
      <c r="D160" s="21"/>
      <c r="E160" s="21"/>
      <c r="F160" s="21"/>
      <c r="G160" s="28">
        <v>32311</v>
      </c>
      <c r="H160" s="29" t="s">
        <v>136</v>
      </c>
      <c r="I160" s="30">
        <v>200000</v>
      </c>
      <c r="J160" s="30">
        <f t="shared" ref="J160:J162" si="51">I160*1.25</f>
        <v>250000</v>
      </c>
      <c r="K160" s="30">
        <f>I160*1.1725</f>
        <v>234500.00000000003</v>
      </c>
      <c r="L160" s="26" t="s">
        <v>121</v>
      </c>
    </row>
    <row r="161" spans="1:14" ht="36" x14ac:dyDescent="0.25">
      <c r="A161" s="31"/>
      <c r="B161" s="33"/>
      <c r="C161" s="22"/>
      <c r="D161" s="22"/>
      <c r="E161" s="22"/>
      <c r="F161" s="22"/>
      <c r="G161" s="23">
        <v>32311</v>
      </c>
      <c r="H161" s="24" t="s">
        <v>137</v>
      </c>
      <c r="I161" s="25">
        <v>500000</v>
      </c>
      <c r="J161" s="30">
        <f t="shared" si="51"/>
        <v>625000</v>
      </c>
      <c r="K161" s="30">
        <f>I161*1.1725</f>
        <v>586250</v>
      </c>
      <c r="L161" s="83" t="s">
        <v>121</v>
      </c>
    </row>
    <row r="162" spans="1:14" ht="24.95" customHeight="1" x14ac:dyDescent="0.25">
      <c r="A162" s="41"/>
      <c r="B162" s="10"/>
      <c r="C162" s="11"/>
      <c r="D162" s="11"/>
      <c r="E162" s="11"/>
      <c r="F162" s="11"/>
      <c r="G162" s="12">
        <v>32313</v>
      </c>
      <c r="H162" s="13" t="s">
        <v>138</v>
      </c>
      <c r="I162" s="14">
        <v>393000</v>
      </c>
      <c r="J162" s="14">
        <f t="shared" si="51"/>
        <v>491250</v>
      </c>
      <c r="K162" s="14">
        <f>I162*1.1725</f>
        <v>460792.50000000006</v>
      </c>
      <c r="L162" s="101" t="s">
        <v>121</v>
      </c>
    </row>
    <row r="163" spans="1:14" ht="24.95" customHeight="1" x14ac:dyDescent="0.25">
      <c r="A163" s="79"/>
      <c r="B163" s="80"/>
      <c r="C163" s="16"/>
      <c r="D163" s="16"/>
      <c r="E163" s="16"/>
      <c r="F163" s="16"/>
      <c r="G163" s="17">
        <v>3232</v>
      </c>
      <c r="H163" s="18" t="s">
        <v>139</v>
      </c>
      <c r="I163" s="19">
        <f>I164+I167+I198</f>
        <v>3232000</v>
      </c>
      <c r="J163" s="19">
        <f>J164+J167+J198</f>
        <v>4040000</v>
      </c>
      <c r="K163" s="19">
        <f>K164+K167+K198</f>
        <v>1968475</v>
      </c>
      <c r="L163" s="102"/>
      <c r="N163" s="3"/>
    </row>
    <row r="164" spans="1:14" ht="24.95" customHeight="1" x14ac:dyDescent="0.25">
      <c r="A164" s="52"/>
      <c r="B164" s="53" t="s">
        <v>235</v>
      </c>
      <c r="C164" s="54" t="s">
        <v>12</v>
      </c>
      <c r="D164" s="54"/>
      <c r="E164" s="54"/>
      <c r="F164" s="54"/>
      <c r="G164" s="55">
        <v>32321</v>
      </c>
      <c r="H164" s="56" t="s">
        <v>140</v>
      </c>
      <c r="I164" s="49">
        <f>SUM(I165:I166)</f>
        <v>100000</v>
      </c>
      <c r="J164" s="49">
        <f t="shared" ref="J164:K164" si="52">SUM(J165:J166)</f>
        <v>125000</v>
      </c>
      <c r="K164" s="49">
        <f t="shared" si="52"/>
        <v>117250.00000000001</v>
      </c>
      <c r="L164" s="91"/>
    </row>
    <row r="165" spans="1:14" ht="24.95" customHeight="1" x14ac:dyDescent="0.25">
      <c r="A165" s="31"/>
      <c r="B165" s="27"/>
      <c r="C165" s="21"/>
      <c r="D165" s="21"/>
      <c r="E165" s="21"/>
      <c r="F165" s="21"/>
      <c r="G165" s="28"/>
      <c r="H165" s="29" t="s">
        <v>141</v>
      </c>
      <c r="I165" s="30">
        <v>50000</v>
      </c>
      <c r="J165" s="30">
        <f t="shared" ref="J165:J166" si="53">I165*1.25</f>
        <v>62500</v>
      </c>
      <c r="K165" s="30">
        <f>I165*1.1725</f>
        <v>58625.000000000007</v>
      </c>
      <c r="L165" s="26"/>
    </row>
    <row r="166" spans="1:14" ht="24.95" customHeight="1" x14ac:dyDescent="0.25">
      <c r="A166" s="31"/>
      <c r="B166" s="27"/>
      <c r="C166" s="21"/>
      <c r="D166" s="21"/>
      <c r="E166" s="21"/>
      <c r="F166" s="21"/>
      <c r="G166" s="28"/>
      <c r="H166" s="29" t="s">
        <v>142</v>
      </c>
      <c r="I166" s="30">
        <v>50000</v>
      </c>
      <c r="J166" s="30">
        <f t="shared" si="53"/>
        <v>62500</v>
      </c>
      <c r="K166" s="30">
        <f>I166*1.1725</f>
        <v>58625.000000000007</v>
      </c>
      <c r="L166" s="26"/>
    </row>
    <row r="167" spans="1:14" ht="24.95" customHeight="1" x14ac:dyDescent="0.25">
      <c r="A167" s="52"/>
      <c r="B167" s="53"/>
      <c r="C167" s="54"/>
      <c r="D167" s="54"/>
      <c r="E167" s="54"/>
      <c r="F167" s="54"/>
      <c r="G167" s="55">
        <v>32322</v>
      </c>
      <c r="H167" s="56" t="s">
        <v>143</v>
      </c>
      <c r="I167" s="49">
        <f>SUM(I168:I174)</f>
        <v>2612000</v>
      </c>
      <c r="J167" s="49">
        <f>SUM(J168:J174)</f>
        <v>3265000</v>
      </c>
      <c r="K167" s="49">
        <f>SUM(K168:K174)</f>
        <v>1534650</v>
      </c>
      <c r="L167" s="91"/>
    </row>
    <row r="168" spans="1:14" ht="24.95" customHeight="1" x14ac:dyDescent="0.25">
      <c r="A168" s="50"/>
      <c r="B168" s="27"/>
      <c r="C168" s="21"/>
      <c r="D168" s="21"/>
      <c r="E168" s="21"/>
      <c r="F168" s="21"/>
      <c r="G168" s="21"/>
      <c r="H168" s="29" t="s">
        <v>144</v>
      </c>
      <c r="I168" s="30">
        <v>15000</v>
      </c>
      <c r="J168" s="30">
        <f t="shared" ref="J168:J173" si="54">I168*1.25</f>
        <v>18750</v>
      </c>
      <c r="K168" s="51">
        <f>I168*1.1725</f>
        <v>17587.5</v>
      </c>
      <c r="L168" s="26"/>
    </row>
    <row r="169" spans="1:14" ht="24.95" customHeight="1" x14ac:dyDescent="0.25">
      <c r="A169" s="50"/>
      <c r="B169" s="27"/>
      <c r="C169" s="21"/>
      <c r="D169" s="21"/>
      <c r="E169" s="21"/>
      <c r="F169" s="21"/>
      <c r="G169" s="21"/>
      <c r="H169" s="29" t="s">
        <v>145</v>
      </c>
      <c r="I169" s="30">
        <v>20000</v>
      </c>
      <c r="J169" s="30">
        <f t="shared" si="54"/>
        <v>25000</v>
      </c>
      <c r="K169" s="51">
        <f t="shared" ref="K169:K173" si="55">I169*1.1725</f>
        <v>23450.000000000004</v>
      </c>
      <c r="L169" s="26"/>
    </row>
    <row r="170" spans="1:14" ht="24.95" customHeight="1" x14ac:dyDescent="0.25">
      <c r="A170" s="50"/>
      <c r="B170" s="27"/>
      <c r="C170" s="21"/>
      <c r="D170" s="21"/>
      <c r="E170" s="21"/>
      <c r="F170" s="21"/>
      <c r="G170" s="21"/>
      <c r="H170" s="29" t="s">
        <v>146</v>
      </c>
      <c r="I170" s="30">
        <v>20000</v>
      </c>
      <c r="J170" s="30">
        <f t="shared" si="54"/>
        <v>25000</v>
      </c>
      <c r="K170" s="51">
        <f t="shared" si="55"/>
        <v>23450.000000000004</v>
      </c>
      <c r="L170" s="26"/>
    </row>
    <row r="171" spans="1:14" ht="32.25" customHeight="1" x14ac:dyDescent="0.25">
      <c r="A171" s="50"/>
      <c r="B171" s="27" t="s">
        <v>236</v>
      </c>
      <c r="C171" s="21" t="s">
        <v>12</v>
      </c>
      <c r="D171" s="21"/>
      <c r="E171" s="21"/>
      <c r="F171" s="21"/>
      <c r="G171" s="21"/>
      <c r="H171" s="29" t="s">
        <v>147</v>
      </c>
      <c r="I171" s="30">
        <v>145000</v>
      </c>
      <c r="J171" s="30">
        <f t="shared" si="54"/>
        <v>181250</v>
      </c>
      <c r="K171" s="51">
        <f t="shared" si="55"/>
        <v>170012.5</v>
      </c>
      <c r="L171" s="26" t="s">
        <v>13</v>
      </c>
    </row>
    <row r="172" spans="1:14" ht="24.95" customHeight="1" x14ac:dyDescent="0.25">
      <c r="A172" s="50"/>
      <c r="B172" s="27" t="s">
        <v>237</v>
      </c>
      <c r="C172" s="21" t="s">
        <v>12</v>
      </c>
      <c r="D172" s="21"/>
      <c r="E172" s="21"/>
      <c r="F172" s="21"/>
      <c r="G172" s="21"/>
      <c r="H172" s="29" t="s">
        <v>148</v>
      </c>
      <c r="I172" s="30">
        <v>90000</v>
      </c>
      <c r="J172" s="30">
        <f t="shared" si="54"/>
        <v>112500</v>
      </c>
      <c r="K172" s="51">
        <f t="shared" si="55"/>
        <v>105525.00000000001</v>
      </c>
      <c r="L172" s="26" t="s">
        <v>13</v>
      </c>
    </row>
    <row r="173" spans="1:14" ht="24.95" customHeight="1" x14ac:dyDescent="0.25">
      <c r="A173" s="50"/>
      <c r="B173" s="27" t="s">
        <v>238</v>
      </c>
      <c r="C173" s="21" t="s">
        <v>12</v>
      </c>
      <c r="D173" s="21"/>
      <c r="E173" s="21"/>
      <c r="F173" s="21"/>
      <c r="G173" s="21"/>
      <c r="H173" s="29" t="s">
        <v>149</v>
      </c>
      <c r="I173" s="30">
        <v>50000</v>
      </c>
      <c r="J173" s="30">
        <f t="shared" si="54"/>
        <v>62500</v>
      </c>
      <c r="K173" s="51">
        <f t="shared" si="55"/>
        <v>58625.000000000007</v>
      </c>
      <c r="L173" s="26" t="s">
        <v>13</v>
      </c>
    </row>
    <row r="174" spans="1:14" ht="36" x14ac:dyDescent="0.25">
      <c r="A174" s="103"/>
      <c r="B174" s="10" t="s">
        <v>239</v>
      </c>
      <c r="C174" s="11" t="s">
        <v>14</v>
      </c>
      <c r="D174" s="11" t="s">
        <v>205</v>
      </c>
      <c r="E174" s="35"/>
      <c r="F174" s="11" t="s">
        <v>20</v>
      </c>
      <c r="G174" s="12">
        <v>32322</v>
      </c>
      <c r="H174" s="13" t="s">
        <v>206</v>
      </c>
      <c r="I174" s="78">
        <f>SUM(I175:I197)</f>
        <v>2272000</v>
      </c>
      <c r="J174" s="78">
        <f>SUM(J175:J197)</f>
        <v>2840000</v>
      </c>
      <c r="K174" s="78">
        <f t="shared" ref="K174" si="56">SUM(K175:K197)</f>
        <v>1136000</v>
      </c>
      <c r="L174" s="15" t="s">
        <v>13</v>
      </c>
    </row>
    <row r="175" spans="1:14" ht="24.95" customHeight="1" x14ac:dyDescent="0.25">
      <c r="A175" s="50"/>
      <c r="B175" s="27"/>
      <c r="C175" s="21"/>
      <c r="D175" s="21"/>
      <c r="E175" s="21"/>
      <c r="F175" s="21"/>
      <c r="G175" s="21"/>
      <c r="H175" s="29" t="s">
        <v>150</v>
      </c>
      <c r="I175" s="30">
        <v>410000</v>
      </c>
      <c r="J175" s="30">
        <f t="shared" ref="J175:J197" si="57">I175*1.25</f>
        <v>512500</v>
      </c>
      <c r="K175" s="51">
        <f>I175/2</f>
        <v>205000</v>
      </c>
      <c r="L175" s="26"/>
    </row>
    <row r="176" spans="1:14" ht="24.95" customHeight="1" x14ac:dyDescent="0.25">
      <c r="A176" s="50"/>
      <c r="B176" s="27"/>
      <c r="C176" s="21"/>
      <c r="D176" s="21"/>
      <c r="E176" s="21"/>
      <c r="F176" s="21"/>
      <c r="G176" s="21"/>
      <c r="H176" s="29" t="s">
        <v>151</v>
      </c>
      <c r="I176" s="30">
        <v>460000</v>
      </c>
      <c r="J176" s="30">
        <f t="shared" si="57"/>
        <v>575000</v>
      </c>
      <c r="K176" s="51">
        <f t="shared" ref="K176:K197" si="58">I176/2</f>
        <v>230000</v>
      </c>
      <c r="L176" s="26"/>
    </row>
    <row r="177" spans="1:12" ht="24.95" customHeight="1" x14ac:dyDescent="0.25">
      <c r="A177" s="50"/>
      <c r="B177" s="27"/>
      <c r="C177" s="21"/>
      <c r="D177" s="21"/>
      <c r="E177" s="21"/>
      <c r="F177" s="21"/>
      <c r="G177" s="21"/>
      <c r="H177" s="29" t="s">
        <v>152</v>
      </c>
      <c r="I177" s="30">
        <v>250000</v>
      </c>
      <c r="J177" s="30">
        <f t="shared" si="57"/>
        <v>312500</v>
      </c>
      <c r="K177" s="51">
        <f t="shared" si="58"/>
        <v>125000</v>
      </c>
      <c r="L177" s="26"/>
    </row>
    <row r="178" spans="1:12" ht="24.95" customHeight="1" x14ac:dyDescent="0.25">
      <c r="A178" s="50"/>
      <c r="B178" s="27"/>
      <c r="C178" s="21"/>
      <c r="D178" s="21"/>
      <c r="E178" s="21"/>
      <c r="F178" s="21"/>
      <c r="G178" s="21"/>
      <c r="H178" s="29" t="s">
        <v>153</v>
      </c>
      <c r="I178" s="30">
        <v>20000</v>
      </c>
      <c r="J178" s="30">
        <f t="shared" si="57"/>
        <v>25000</v>
      </c>
      <c r="K178" s="51">
        <f t="shared" si="58"/>
        <v>10000</v>
      </c>
      <c r="L178" s="26"/>
    </row>
    <row r="179" spans="1:12" ht="24.95" customHeight="1" x14ac:dyDescent="0.25">
      <c r="A179" s="50"/>
      <c r="B179" s="27"/>
      <c r="C179" s="21"/>
      <c r="D179" s="21"/>
      <c r="E179" s="21"/>
      <c r="F179" s="21"/>
      <c r="G179" s="21"/>
      <c r="H179" s="29" t="s">
        <v>316</v>
      </c>
      <c r="I179" s="30">
        <v>70000</v>
      </c>
      <c r="J179" s="30">
        <f t="shared" si="57"/>
        <v>87500</v>
      </c>
      <c r="K179" s="51">
        <f t="shared" si="58"/>
        <v>35000</v>
      </c>
      <c r="L179" s="26"/>
    </row>
    <row r="180" spans="1:12" ht="24.95" customHeight="1" x14ac:dyDescent="0.25">
      <c r="A180" s="50"/>
      <c r="B180" s="27"/>
      <c r="C180" s="21"/>
      <c r="D180" s="21"/>
      <c r="E180" s="21"/>
      <c r="F180" s="21"/>
      <c r="G180" s="21"/>
      <c r="H180" s="29" t="s">
        <v>302</v>
      </c>
      <c r="I180" s="30">
        <v>70000</v>
      </c>
      <c r="J180" s="30">
        <f t="shared" si="57"/>
        <v>87500</v>
      </c>
      <c r="K180" s="51">
        <f t="shared" si="58"/>
        <v>35000</v>
      </c>
      <c r="L180" s="26"/>
    </row>
    <row r="181" spans="1:12" ht="36" x14ac:dyDescent="0.25">
      <c r="A181" s="50"/>
      <c r="B181" s="27"/>
      <c r="C181" s="21"/>
      <c r="D181" s="21"/>
      <c r="E181" s="21"/>
      <c r="F181" s="21"/>
      <c r="G181" s="21"/>
      <c r="H181" s="29" t="s">
        <v>154</v>
      </c>
      <c r="I181" s="30">
        <v>80000</v>
      </c>
      <c r="J181" s="30">
        <f t="shared" si="57"/>
        <v>100000</v>
      </c>
      <c r="K181" s="51">
        <f t="shared" si="58"/>
        <v>40000</v>
      </c>
      <c r="L181" s="26"/>
    </row>
    <row r="182" spans="1:12" ht="24.95" customHeight="1" x14ac:dyDescent="0.25">
      <c r="A182" s="50"/>
      <c r="B182" s="27"/>
      <c r="C182" s="21"/>
      <c r="D182" s="21"/>
      <c r="E182" s="21"/>
      <c r="F182" s="21"/>
      <c r="G182" s="21"/>
      <c r="H182" s="29" t="s">
        <v>155</v>
      </c>
      <c r="I182" s="30">
        <v>64000</v>
      </c>
      <c r="J182" s="30">
        <f t="shared" si="57"/>
        <v>80000</v>
      </c>
      <c r="K182" s="51">
        <f t="shared" si="58"/>
        <v>32000</v>
      </c>
      <c r="L182" s="26"/>
    </row>
    <row r="183" spans="1:12" ht="24.95" customHeight="1" x14ac:dyDescent="0.25">
      <c r="A183" s="50"/>
      <c r="B183" s="27"/>
      <c r="C183" s="21"/>
      <c r="D183" s="21"/>
      <c r="E183" s="21"/>
      <c r="F183" s="21"/>
      <c r="G183" s="21"/>
      <c r="H183" s="29" t="s">
        <v>156</v>
      </c>
      <c r="I183" s="30">
        <v>10000</v>
      </c>
      <c r="J183" s="30">
        <f t="shared" si="57"/>
        <v>12500</v>
      </c>
      <c r="K183" s="51">
        <f t="shared" si="58"/>
        <v>5000</v>
      </c>
      <c r="L183" s="26"/>
    </row>
    <row r="184" spans="1:12" ht="24.95" customHeight="1" x14ac:dyDescent="0.25">
      <c r="A184" s="50"/>
      <c r="B184" s="27"/>
      <c r="C184" s="21"/>
      <c r="D184" s="21"/>
      <c r="E184" s="21"/>
      <c r="F184" s="21"/>
      <c r="G184" s="21"/>
      <c r="H184" s="29" t="s">
        <v>157</v>
      </c>
      <c r="I184" s="30">
        <v>40000</v>
      </c>
      <c r="J184" s="30">
        <f t="shared" si="57"/>
        <v>50000</v>
      </c>
      <c r="K184" s="51">
        <f t="shared" si="58"/>
        <v>20000</v>
      </c>
      <c r="L184" s="26"/>
    </row>
    <row r="185" spans="1:12" ht="24.95" customHeight="1" x14ac:dyDescent="0.25">
      <c r="A185" s="50"/>
      <c r="B185" s="27"/>
      <c r="C185" s="21"/>
      <c r="D185" s="21"/>
      <c r="E185" s="21"/>
      <c r="F185" s="21"/>
      <c r="G185" s="21"/>
      <c r="H185" s="29" t="s">
        <v>158</v>
      </c>
      <c r="I185" s="30">
        <v>60000</v>
      </c>
      <c r="J185" s="30">
        <f t="shared" si="57"/>
        <v>75000</v>
      </c>
      <c r="K185" s="51">
        <f t="shared" si="58"/>
        <v>30000</v>
      </c>
      <c r="L185" s="26"/>
    </row>
    <row r="186" spans="1:12" ht="36" x14ac:dyDescent="0.25">
      <c r="A186" s="50"/>
      <c r="B186" s="27"/>
      <c r="C186" s="21"/>
      <c r="D186" s="21"/>
      <c r="E186" s="21"/>
      <c r="F186" s="21"/>
      <c r="G186" s="21"/>
      <c r="H186" s="29" t="s">
        <v>159</v>
      </c>
      <c r="I186" s="30">
        <v>80000</v>
      </c>
      <c r="J186" s="30">
        <f t="shared" si="57"/>
        <v>100000</v>
      </c>
      <c r="K186" s="51">
        <f t="shared" si="58"/>
        <v>40000</v>
      </c>
      <c r="L186" s="26"/>
    </row>
    <row r="187" spans="1:12" ht="24.95" customHeight="1" x14ac:dyDescent="0.25">
      <c r="A187" s="50"/>
      <c r="B187" s="27"/>
      <c r="C187" s="21"/>
      <c r="D187" s="21"/>
      <c r="E187" s="21"/>
      <c r="F187" s="21"/>
      <c r="G187" s="21"/>
      <c r="H187" s="29" t="s">
        <v>160</v>
      </c>
      <c r="I187" s="30">
        <v>10000</v>
      </c>
      <c r="J187" s="30">
        <f t="shared" si="57"/>
        <v>12500</v>
      </c>
      <c r="K187" s="51">
        <f t="shared" si="58"/>
        <v>5000</v>
      </c>
      <c r="L187" s="26"/>
    </row>
    <row r="188" spans="1:12" ht="24.95" customHeight="1" x14ac:dyDescent="0.25">
      <c r="A188" s="50"/>
      <c r="B188" s="27"/>
      <c r="C188" s="21"/>
      <c r="D188" s="21"/>
      <c r="E188" s="21"/>
      <c r="F188" s="21"/>
      <c r="G188" s="21"/>
      <c r="H188" s="29" t="s">
        <v>161</v>
      </c>
      <c r="I188" s="30">
        <v>12000</v>
      </c>
      <c r="J188" s="30">
        <f t="shared" si="57"/>
        <v>15000</v>
      </c>
      <c r="K188" s="51">
        <f t="shared" si="58"/>
        <v>6000</v>
      </c>
      <c r="L188" s="26"/>
    </row>
    <row r="189" spans="1:12" ht="24.95" customHeight="1" x14ac:dyDescent="0.25">
      <c r="A189" s="50"/>
      <c r="B189" s="27"/>
      <c r="C189" s="21"/>
      <c r="D189" s="21"/>
      <c r="E189" s="21"/>
      <c r="F189" s="21"/>
      <c r="G189" s="21"/>
      <c r="H189" s="29" t="s">
        <v>280</v>
      </c>
      <c r="I189" s="30">
        <v>16000</v>
      </c>
      <c r="J189" s="30">
        <f t="shared" si="57"/>
        <v>20000</v>
      </c>
      <c r="K189" s="51">
        <f t="shared" si="58"/>
        <v>8000</v>
      </c>
      <c r="L189" s="26"/>
    </row>
    <row r="190" spans="1:12" ht="24.95" customHeight="1" x14ac:dyDescent="0.25">
      <c r="A190" s="50"/>
      <c r="B190" s="27"/>
      <c r="C190" s="21"/>
      <c r="D190" s="21"/>
      <c r="E190" s="21"/>
      <c r="F190" s="21"/>
      <c r="G190" s="21"/>
      <c r="H190" s="29" t="s">
        <v>162</v>
      </c>
      <c r="I190" s="25">
        <v>10000</v>
      </c>
      <c r="J190" s="30">
        <f t="shared" si="57"/>
        <v>12500</v>
      </c>
      <c r="K190" s="51">
        <f t="shared" si="58"/>
        <v>5000</v>
      </c>
      <c r="L190" s="26"/>
    </row>
    <row r="191" spans="1:12" ht="24.95" customHeight="1" x14ac:dyDescent="0.25">
      <c r="A191" s="50"/>
      <c r="B191" s="27"/>
      <c r="C191" s="21"/>
      <c r="D191" s="21"/>
      <c r="E191" s="21"/>
      <c r="F191" s="21"/>
      <c r="G191" s="21"/>
      <c r="H191" s="29" t="s">
        <v>163</v>
      </c>
      <c r="I191" s="30">
        <v>10000</v>
      </c>
      <c r="J191" s="30">
        <f t="shared" si="57"/>
        <v>12500</v>
      </c>
      <c r="K191" s="51">
        <f t="shared" si="58"/>
        <v>5000</v>
      </c>
      <c r="L191" s="26"/>
    </row>
    <row r="192" spans="1:12" ht="24.95" customHeight="1" x14ac:dyDescent="0.25">
      <c r="A192" s="50"/>
      <c r="B192" s="27"/>
      <c r="C192" s="21"/>
      <c r="D192" s="21"/>
      <c r="E192" s="21"/>
      <c r="F192" s="21"/>
      <c r="G192" s="21"/>
      <c r="H192" s="29" t="s">
        <v>164</v>
      </c>
      <c r="I192" s="30">
        <v>50000</v>
      </c>
      <c r="J192" s="30">
        <f t="shared" si="57"/>
        <v>62500</v>
      </c>
      <c r="K192" s="51">
        <f t="shared" si="58"/>
        <v>25000</v>
      </c>
      <c r="L192" s="26"/>
    </row>
    <row r="193" spans="1:13" ht="24.95" customHeight="1" x14ac:dyDescent="0.25">
      <c r="A193" s="50"/>
      <c r="B193" s="27"/>
      <c r="C193" s="21"/>
      <c r="D193" s="21"/>
      <c r="E193" s="21"/>
      <c r="F193" s="21"/>
      <c r="G193" s="21"/>
      <c r="H193" s="29" t="s">
        <v>165</v>
      </c>
      <c r="I193" s="30">
        <v>60000</v>
      </c>
      <c r="J193" s="30">
        <f t="shared" si="57"/>
        <v>75000</v>
      </c>
      <c r="K193" s="51">
        <f t="shared" si="58"/>
        <v>30000</v>
      </c>
      <c r="L193" s="26"/>
    </row>
    <row r="194" spans="1:13" ht="24.95" customHeight="1" x14ac:dyDescent="0.25">
      <c r="A194" s="50"/>
      <c r="B194" s="27"/>
      <c r="C194" s="21"/>
      <c r="D194" s="21"/>
      <c r="E194" s="21"/>
      <c r="F194" s="21"/>
      <c r="G194" s="21"/>
      <c r="H194" s="29" t="s">
        <v>167</v>
      </c>
      <c r="I194" s="30">
        <v>200000</v>
      </c>
      <c r="J194" s="30">
        <f t="shared" si="57"/>
        <v>250000</v>
      </c>
      <c r="K194" s="51">
        <f t="shared" si="58"/>
        <v>100000</v>
      </c>
      <c r="L194" s="26"/>
    </row>
    <row r="195" spans="1:13" ht="24.95" customHeight="1" x14ac:dyDescent="0.25">
      <c r="A195" s="50"/>
      <c r="B195" s="27"/>
      <c r="C195" s="21"/>
      <c r="D195" s="21"/>
      <c r="E195" s="21"/>
      <c r="F195" s="21"/>
      <c r="G195" s="21"/>
      <c r="H195" s="29" t="s">
        <v>166</v>
      </c>
      <c r="I195" s="30">
        <v>150000</v>
      </c>
      <c r="J195" s="30">
        <f t="shared" si="57"/>
        <v>187500</v>
      </c>
      <c r="K195" s="51">
        <f t="shared" si="58"/>
        <v>75000</v>
      </c>
      <c r="L195" s="26"/>
    </row>
    <row r="196" spans="1:13" ht="24.95" customHeight="1" x14ac:dyDescent="0.25">
      <c r="A196" s="50"/>
      <c r="B196" s="27"/>
      <c r="C196" s="21"/>
      <c r="D196" s="21"/>
      <c r="E196" s="21"/>
      <c r="F196" s="21"/>
      <c r="G196" s="21"/>
      <c r="H196" s="29" t="s">
        <v>240</v>
      </c>
      <c r="I196" s="30">
        <v>70000</v>
      </c>
      <c r="J196" s="30">
        <f t="shared" si="57"/>
        <v>87500</v>
      </c>
      <c r="K196" s="51">
        <f t="shared" si="58"/>
        <v>35000</v>
      </c>
      <c r="L196" s="26"/>
    </row>
    <row r="197" spans="1:13" ht="24.95" customHeight="1" x14ac:dyDescent="0.25">
      <c r="A197" s="50"/>
      <c r="B197" s="27"/>
      <c r="C197" s="21"/>
      <c r="D197" s="21"/>
      <c r="E197" s="21"/>
      <c r="F197" s="21"/>
      <c r="G197" s="21"/>
      <c r="H197" s="29" t="s">
        <v>241</v>
      </c>
      <c r="I197" s="30">
        <v>70000</v>
      </c>
      <c r="J197" s="30">
        <f t="shared" si="57"/>
        <v>87500</v>
      </c>
      <c r="K197" s="51">
        <f t="shared" si="58"/>
        <v>35000</v>
      </c>
      <c r="L197" s="26"/>
    </row>
    <row r="198" spans="1:13" ht="24.95" customHeight="1" x14ac:dyDescent="0.25">
      <c r="A198" s="52"/>
      <c r="B198" s="53"/>
      <c r="C198" s="54"/>
      <c r="D198" s="54"/>
      <c r="E198" s="54"/>
      <c r="F198" s="54"/>
      <c r="G198" s="55">
        <v>32323</v>
      </c>
      <c r="H198" s="56" t="s">
        <v>207</v>
      </c>
      <c r="I198" s="49">
        <f>I199+I204</f>
        <v>520000</v>
      </c>
      <c r="J198" s="49">
        <f t="shared" ref="J198:K198" si="59">J199+J204</f>
        <v>650000</v>
      </c>
      <c r="K198" s="49">
        <f t="shared" si="59"/>
        <v>316575.00000000006</v>
      </c>
      <c r="L198" s="57"/>
    </row>
    <row r="199" spans="1:13" ht="24" x14ac:dyDescent="0.25">
      <c r="A199" s="41"/>
      <c r="B199" s="10" t="s">
        <v>262</v>
      </c>
      <c r="C199" s="11" t="s">
        <v>14</v>
      </c>
      <c r="D199" s="11" t="s">
        <v>205</v>
      </c>
      <c r="E199" s="11" t="s">
        <v>314</v>
      </c>
      <c r="F199" s="11" t="s">
        <v>20</v>
      </c>
      <c r="G199" s="12">
        <v>323230</v>
      </c>
      <c r="H199" s="13" t="s">
        <v>216</v>
      </c>
      <c r="I199" s="14">
        <f>SUM(I200:I203)</f>
        <v>500000</v>
      </c>
      <c r="J199" s="14">
        <f t="shared" ref="J199:K199" si="60">SUM(J200:J203)</f>
        <v>625000</v>
      </c>
      <c r="K199" s="14">
        <f t="shared" si="60"/>
        <v>293125.00000000006</v>
      </c>
      <c r="L199" s="15" t="s">
        <v>13</v>
      </c>
    </row>
    <row r="200" spans="1:13" ht="24.95" customHeight="1" x14ac:dyDescent="0.25">
      <c r="A200" s="31"/>
      <c r="B200" s="27"/>
      <c r="C200" s="21"/>
      <c r="D200" s="21"/>
      <c r="E200" s="21"/>
      <c r="F200" s="21"/>
      <c r="G200" s="28"/>
      <c r="H200" s="29" t="s">
        <v>265</v>
      </c>
      <c r="I200" s="30">
        <v>400000</v>
      </c>
      <c r="J200" s="30">
        <f t="shared" ref="J200:J204" si="61">I200*1.25</f>
        <v>500000</v>
      </c>
      <c r="K200" s="30">
        <f>I200*1.1725/2</f>
        <v>234500.00000000003</v>
      </c>
      <c r="L200" s="26"/>
    </row>
    <row r="201" spans="1:13" ht="24.95" customHeight="1" x14ac:dyDescent="0.25">
      <c r="A201" s="31"/>
      <c r="B201" s="27"/>
      <c r="C201" s="21"/>
      <c r="D201" s="21"/>
      <c r="E201" s="21"/>
      <c r="F201" s="21"/>
      <c r="G201" s="28"/>
      <c r="H201" s="29" t="s">
        <v>266</v>
      </c>
      <c r="I201" s="30">
        <v>25000</v>
      </c>
      <c r="J201" s="30">
        <f t="shared" si="61"/>
        <v>31250</v>
      </c>
      <c r="K201" s="30">
        <f t="shared" ref="K201:K203" si="62">I201*1.1725/2</f>
        <v>14656.250000000002</v>
      </c>
      <c r="L201" s="26"/>
    </row>
    <row r="202" spans="1:13" ht="24.95" customHeight="1" x14ac:dyDescent="0.25">
      <c r="A202" s="31"/>
      <c r="B202" s="27"/>
      <c r="C202" s="21"/>
      <c r="D202" s="21"/>
      <c r="E202" s="21"/>
      <c r="F202" s="21"/>
      <c r="G202" s="28"/>
      <c r="H202" s="29" t="s">
        <v>267</v>
      </c>
      <c r="I202" s="30">
        <v>25000</v>
      </c>
      <c r="J202" s="30">
        <f t="shared" si="61"/>
        <v>31250</v>
      </c>
      <c r="K202" s="30">
        <f t="shared" si="62"/>
        <v>14656.250000000002</v>
      </c>
      <c r="L202" s="26"/>
    </row>
    <row r="203" spans="1:13" ht="24.95" customHeight="1" x14ac:dyDescent="0.25">
      <c r="A203" s="31"/>
      <c r="B203" s="27"/>
      <c r="C203" s="21"/>
      <c r="D203" s="21"/>
      <c r="E203" s="21"/>
      <c r="F203" s="21"/>
      <c r="G203" s="28"/>
      <c r="H203" s="29" t="s">
        <v>268</v>
      </c>
      <c r="I203" s="30">
        <v>50000</v>
      </c>
      <c r="J203" s="30">
        <f t="shared" si="61"/>
        <v>62500</v>
      </c>
      <c r="K203" s="30">
        <f t="shared" si="62"/>
        <v>29312.500000000004</v>
      </c>
      <c r="L203" s="26"/>
    </row>
    <row r="204" spans="1:13" s="5" customFormat="1" ht="24.95" customHeight="1" x14ac:dyDescent="0.25">
      <c r="A204" s="41"/>
      <c r="B204" s="10" t="s">
        <v>261</v>
      </c>
      <c r="C204" s="11" t="s">
        <v>12</v>
      </c>
      <c r="D204" s="11"/>
      <c r="E204" s="11"/>
      <c r="F204" s="11"/>
      <c r="G204" s="12">
        <v>323232</v>
      </c>
      <c r="H204" s="13" t="s">
        <v>168</v>
      </c>
      <c r="I204" s="14">
        <v>20000</v>
      </c>
      <c r="J204" s="14">
        <f t="shared" si="61"/>
        <v>25000</v>
      </c>
      <c r="K204" s="14">
        <f>I204*1.1725</f>
        <v>23450.000000000004</v>
      </c>
      <c r="L204" s="15"/>
      <c r="M204" s="3"/>
    </row>
    <row r="205" spans="1:13" ht="24.95" customHeight="1" x14ac:dyDescent="0.25">
      <c r="A205" s="58"/>
      <c r="B205" s="53"/>
      <c r="C205" s="54"/>
      <c r="D205" s="54"/>
      <c r="E205" s="54"/>
      <c r="F205" s="54"/>
      <c r="G205" s="54">
        <v>3233</v>
      </c>
      <c r="H205" s="56" t="s">
        <v>169</v>
      </c>
      <c r="I205" s="59">
        <f>SUM(I206:I207)</f>
        <v>155000</v>
      </c>
      <c r="J205" s="59">
        <f>J206+J207</f>
        <v>193750</v>
      </c>
      <c r="K205" s="59">
        <v>146250</v>
      </c>
      <c r="L205" s="60"/>
    </row>
    <row r="206" spans="1:13" ht="39" customHeight="1" x14ac:dyDescent="0.25">
      <c r="A206" s="61"/>
      <c r="B206" s="33" t="s">
        <v>289</v>
      </c>
      <c r="C206" s="22" t="s">
        <v>12</v>
      </c>
      <c r="D206" s="22"/>
      <c r="E206" s="22"/>
      <c r="F206" s="22"/>
      <c r="G206" s="22">
        <v>32339</v>
      </c>
      <c r="H206" s="24" t="s">
        <v>291</v>
      </c>
      <c r="I206" s="34">
        <v>30000</v>
      </c>
      <c r="J206" s="34">
        <f t="shared" ref="J206:J207" si="63">I206*1.25</f>
        <v>37500</v>
      </c>
      <c r="K206" s="34">
        <f>J206</f>
        <v>37500</v>
      </c>
      <c r="L206" s="26" t="s">
        <v>13</v>
      </c>
    </row>
    <row r="207" spans="1:13" ht="24.95" customHeight="1" x14ac:dyDescent="0.25">
      <c r="A207" s="31"/>
      <c r="B207" s="27" t="s">
        <v>242</v>
      </c>
      <c r="C207" s="21" t="s">
        <v>12</v>
      </c>
      <c r="D207" s="21"/>
      <c r="E207" s="21"/>
      <c r="F207" s="21"/>
      <c r="G207" s="28">
        <v>32339</v>
      </c>
      <c r="H207" s="29" t="s">
        <v>243</v>
      </c>
      <c r="I207" s="34">
        <v>125000</v>
      </c>
      <c r="J207" s="34">
        <f t="shared" si="63"/>
        <v>156250</v>
      </c>
      <c r="K207" s="30">
        <f>I207*1.1725</f>
        <v>146562.5</v>
      </c>
      <c r="L207" s="26" t="s">
        <v>13</v>
      </c>
    </row>
    <row r="208" spans="1:13" ht="24.95" customHeight="1" x14ac:dyDescent="0.25">
      <c r="A208" s="52"/>
      <c r="B208" s="53"/>
      <c r="C208" s="54"/>
      <c r="D208" s="54"/>
      <c r="E208" s="54"/>
      <c r="F208" s="54"/>
      <c r="G208" s="55">
        <v>3234</v>
      </c>
      <c r="H208" s="56" t="s">
        <v>170</v>
      </c>
      <c r="I208" s="49">
        <f>I209</f>
        <v>906000</v>
      </c>
      <c r="J208" s="49">
        <f>J209</f>
        <v>1132500</v>
      </c>
      <c r="K208" s="49">
        <f t="shared" ref="K208" si="64">K209+K212+K213</f>
        <v>569248.75000000012</v>
      </c>
      <c r="L208" s="57"/>
    </row>
    <row r="209" spans="1:12" ht="24.95" customHeight="1" x14ac:dyDescent="0.25">
      <c r="A209" s="41"/>
      <c r="B209" s="10" t="s">
        <v>244</v>
      </c>
      <c r="C209" s="11" t="s">
        <v>14</v>
      </c>
      <c r="D209" s="11" t="s">
        <v>205</v>
      </c>
      <c r="E209" s="11"/>
      <c r="F209" s="11" t="s">
        <v>20</v>
      </c>
      <c r="G209" s="12">
        <v>32342</v>
      </c>
      <c r="H209" s="13" t="s">
        <v>282</v>
      </c>
      <c r="I209" s="14">
        <f>SUM(I210:I213)</f>
        <v>906000</v>
      </c>
      <c r="J209" s="14">
        <f>SUM(J210:J213)</f>
        <v>1132500</v>
      </c>
      <c r="K209" s="14">
        <f t="shared" ref="K209" si="65">K210+K211</f>
        <v>493036.25000000006</v>
      </c>
      <c r="L209" s="15" t="s">
        <v>13</v>
      </c>
    </row>
    <row r="210" spans="1:12" ht="36" customHeight="1" x14ac:dyDescent="0.25">
      <c r="A210" s="31"/>
      <c r="B210" s="27"/>
      <c r="C210" s="21"/>
      <c r="D210" s="21"/>
      <c r="E210" s="21"/>
      <c r="F210" s="21"/>
      <c r="G210" s="28"/>
      <c r="H210" s="29" t="s">
        <v>283</v>
      </c>
      <c r="I210" s="30">
        <v>761000</v>
      </c>
      <c r="J210" s="30">
        <f>I210*1.25</f>
        <v>951250</v>
      </c>
      <c r="K210" s="30">
        <f>I210*1.1725/2</f>
        <v>446136.25000000006</v>
      </c>
      <c r="L210" s="26"/>
    </row>
    <row r="211" spans="1:12" ht="24.95" customHeight="1" x14ac:dyDescent="0.25">
      <c r="A211" s="31"/>
      <c r="B211" s="27"/>
      <c r="C211" s="21"/>
      <c r="D211" s="21"/>
      <c r="E211" s="21"/>
      <c r="F211" s="21"/>
      <c r="G211" s="28"/>
      <c r="H211" s="29" t="s">
        <v>284</v>
      </c>
      <c r="I211" s="30">
        <v>80000</v>
      </c>
      <c r="J211" s="30">
        <f t="shared" ref="J211:J213" si="66">I211*1.25</f>
        <v>100000</v>
      </c>
      <c r="K211" s="30">
        <f>I211*1.1725/2</f>
        <v>46900.000000000007</v>
      </c>
      <c r="L211" s="26"/>
    </row>
    <row r="212" spans="1:12" ht="24.95" customHeight="1" x14ac:dyDescent="0.25">
      <c r="A212" s="31"/>
      <c r="B212" s="27"/>
      <c r="C212" s="21"/>
      <c r="D212" s="21"/>
      <c r="E212" s="21"/>
      <c r="F212" s="21"/>
      <c r="G212" s="28">
        <v>32344</v>
      </c>
      <c r="H212" s="29" t="s">
        <v>171</v>
      </c>
      <c r="I212" s="30">
        <v>15000</v>
      </c>
      <c r="J212" s="30">
        <f t="shared" si="66"/>
        <v>18750</v>
      </c>
      <c r="K212" s="30">
        <f>I212*1.1725</f>
        <v>17587.5</v>
      </c>
      <c r="L212" s="26"/>
    </row>
    <row r="213" spans="1:12" ht="26.25" customHeight="1" x14ac:dyDescent="0.25">
      <c r="A213" s="31"/>
      <c r="B213" s="27" t="s">
        <v>245</v>
      </c>
      <c r="C213" s="21" t="s">
        <v>12</v>
      </c>
      <c r="D213" s="21"/>
      <c r="E213" s="21"/>
      <c r="F213" s="21"/>
      <c r="G213" s="28">
        <v>323492</v>
      </c>
      <c r="H213" s="29" t="s">
        <v>172</v>
      </c>
      <c r="I213" s="30">
        <v>50000</v>
      </c>
      <c r="J213" s="30">
        <f t="shared" si="66"/>
        <v>62500</v>
      </c>
      <c r="K213" s="30">
        <f>I213*1.1725</f>
        <v>58625.000000000007</v>
      </c>
      <c r="L213" s="26" t="s">
        <v>13</v>
      </c>
    </row>
    <row r="214" spans="1:12" ht="24.95" customHeight="1" x14ac:dyDescent="0.25">
      <c r="A214" s="79"/>
      <c r="B214" s="80"/>
      <c r="C214" s="16"/>
      <c r="D214" s="16"/>
      <c r="E214" s="16"/>
      <c r="F214" s="16"/>
      <c r="G214" s="17">
        <v>3235</v>
      </c>
      <c r="H214" s="18" t="s">
        <v>263</v>
      </c>
      <c r="I214" s="19">
        <f>I215+I216</f>
        <v>86000</v>
      </c>
      <c r="J214" s="19">
        <f>J215+J216</f>
        <v>107500</v>
      </c>
      <c r="K214" s="19">
        <f>K215+K216</f>
        <v>96350</v>
      </c>
      <c r="L214" s="20"/>
    </row>
    <row r="215" spans="1:12" ht="33" customHeight="1" x14ac:dyDescent="0.25">
      <c r="A215" s="82"/>
      <c r="B215" s="33" t="s">
        <v>287</v>
      </c>
      <c r="C215" s="21" t="s">
        <v>12</v>
      </c>
      <c r="D215" s="22"/>
      <c r="E215" s="22"/>
      <c r="F215" s="22"/>
      <c r="G215" s="23">
        <v>32354</v>
      </c>
      <c r="H215" s="24" t="s">
        <v>300</v>
      </c>
      <c r="I215" s="25">
        <v>26000</v>
      </c>
      <c r="J215" s="25">
        <f t="shared" ref="J215:J216" si="67">I215*1.25</f>
        <v>32500</v>
      </c>
      <c r="K215" s="25">
        <f>I215</f>
        <v>26000</v>
      </c>
      <c r="L215" s="26" t="s">
        <v>13</v>
      </c>
    </row>
    <row r="216" spans="1:12" ht="31.5" customHeight="1" x14ac:dyDescent="0.25">
      <c r="A216" s="82"/>
      <c r="B216" s="33" t="s">
        <v>287</v>
      </c>
      <c r="C216" s="21" t="s">
        <v>12</v>
      </c>
      <c r="D216" s="22"/>
      <c r="E216" s="22"/>
      <c r="F216" s="22"/>
      <c r="G216" s="23">
        <v>32354</v>
      </c>
      <c r="H216" s="24" t="s">
        <v>301</v>
      </c>
      <c r="I216" s="25">
        <v>60000</v>
      </c>
      <c r="J216" s="25">
        <f t="shared" si="67"/>
        <v>75000</v>
      </c>
      <c r="K216" s="25">
        <f>I216*1.1725</f>
        <v>70350</v>
      </c>
      <c r="L216" s="26" t="s">
        <v>13</v>
      </c>
    </row>
    <row r="217" spans="1:12" ht="31.5" customHeight="1" x14ac:dyDescent="0.25">
      <c r="A217" s="123"/>
      <c r="B217" s="124"/>
      <c r="C217" s="125"/>
      <c r="D217" s="125"/>
      <c r="E217" s="125"/>
      <c r="F217" s="125"/>
      <c r="G217" s="55">
        <v>32355</v>
      </c>
      <c r="H217" s="56" t="s">
        <v>327</v>
      </c>
      <c r="I217" s="49">
        <v>150000</v>
      </c>
      <c r="J217" s="49">
        <f>I217*1.25</f>
        <v>187500</v>
      </c>
      <c r="K217" s="49">
        <f>K218</f>
        <v>175900</v>
      </c>
      <c r="L217" s="91"/>
    </row>
    <row r="218" spans="1:12" ht="31.5" customHeight="1" x14ac:dyDescent="0.25">
      <c r="A218" s="82"/>
      <c r="B218" s="33" t="s">
        <v>329</v>
      </c>
      <c r="C218" s="21" t="s">
        <v>12</v>
      </c>
      <c r="D218" s="22"/>
      <c r="E218" s="22"/>
      <c r="F218" s="22"/>
      <c r="G218" s="23">
        <v>32355</v>
      </c>
      <c r="H218" s="24" t="s">
        <v>328</v>
      </c>
      <c r="I218" s="25">
        <v>150000</v>
      </c>
      <c r="J218" s="25">
        <f>I218*1.25</f>
        <v>187500</v>
      </c>
      <c r="K218" s="25">
        <v>175900</v>
      </c>
      <c r="L218" s="26" t="s">
        <v>13</v>
      </c>
    </row>
    <row r="219" spans="1:12" ht="24.95" customHeight="1" x14ac:dyDescent="0.25">
      <c r="A219" s="79"/>
      <c r="B219" s="80"/>
      <c r="C219" s="16"/>
      <c r="D219" s="16"/>
      <c r="E219" s="16"/>
      <c r="F219" s="16"/>
      <c r="G219" s="17">
        <v>3236</v>
      </c>
      <c r="H219" s="18" t="s">
        <v>270</v>
      </c>
      <c r="I219" s="19">
        <f>I220+I222</f>
        <v>650000</v>
      </c>
      <c r="J219" s="19">
        <v>812500</v>
      </c>
      <c r="K219" s="19">
        <v>712500</v>
      </c>
      <c r="L219" s="102"/>
    </row>
    <row r="220" spans="1:12" ht="24.95" customHeight="1" x14ac:dyDescent="0.25">
      <c r="A220" s="52"/>
      <c r="B220" s="53"/>
      <c r="C220" s="54"/>
      <c r="D220" s="54"/>
      <c r="E220" s="54"/>
      <c r="F220" s="54"/>
      <c r="G220" s="55">
        <v>32363</v>
      </c>
      <c r="H220" s="56" t="s">
        <v>173</v>
      </c>
      <c r="I220" s="49">
        <f>I221</f>
        <v>400000</v>
      </c>
      <c r="J220" s="49">
        <f t="shared" ref="J220:K220" si="68">J221</f>
        <v>500000</v>
      </c>
      <c r="K220" s="49">
        <f t="shared" si="68"/>
        <v>400000</v>
      </c>
      <c r="L220" s="91"/>
    </row>
    <row r="221" spans="1:12" ht="36" x14ac:dyDescent="0.25">
      <c r="A221" s="31"/>
      <c r="B221" s="27" t="s">
        <v>246</v>
      </c>
      <c r="C221" s="21" t="s">
        <v>14</v>
      </c>
      <c r="D221" s="21" t="s">
        <v>15</v>
      </c>
      <c r="E221" s="32"/>
      <c r="F221" s="21" t="s">
        <v>16</v>
      </c>
      <c r="G221" s="28"/>
      <c r="H221" s="29" t="s">
        <v>174</v>
      </c>
      <c r="I221" s="30">
        <v>400000</v>
      </c>
      <c r="J221" s="30">
        <f t="shared" ref="J221" si="69">I221*1.25</f>
        <v>500000</v>
      </c>
      <c r="K221" s="30">
        <f>I221</f>
        <v>400000</v>
      </c>
      <c r="L221" s="26" t="s">
        <v>13</v>
      </c>
    </row>
    <row r="222" spans="1:12" ht="24.95" customHeight="1" x14ac:dyDescent="0.25">
      <c r="A222" s="52"/>
      <c r="B222" s="53"/>
      <c r="C222" s="54"/>
      <c r="D222" s="54"/>
      <c r="E222" s="54"/>
      <c r="F222" s="54"/>
      <c r="G222" s="55">
        <v>32369</v>
      </c>
      <c r="H222" s="56" t="s">
        <v>175</v>
      </c>
      <c r="I222" s="49">
        <f>I223</f>
        <v>250000</v>
      </c>
      <c r="J222" s="49">
        <f t="shared" ref="J222:K222" si="70">J223</f>
        <v>312500</v>
      </c>
      <c r="K222" s="49">
        <f t="shared" si="70"/>
        <v>312500</v>
      </c>
      <c r="L222" s="57"/>
    </row>
    <row r="223" spans="1:12" ht="48" x14ac:dyDescent="0.25">
      <c r="A223" s="31" t="s">
        <v>292</v>
      </c>
      <c r="B223" s="27" t="s">
        <v>247</v>
      </c>
      <c r="C223" s="21" t="s">
        <v>176</v>
      </c>
      <c r="D223" s="21" t="s">
        <v>15</v>
      </c>
      <c r="E223" s="32" t="s">
        <v>314</v>
      </c>
      <c r="F223" s="21" t="s">
        <v>16</v>
      </c>
      <c r="G223" s="28">
        <v>323691</v>
      </c>
      <c r="H223" s="29" t="s">
        <v>212</v>
      </c>
      <c r="I223" s="25">
        <v>250000</v>
      </c>
      <c r="J223" s="30">
        <f t="shared" ref="J223" si="71">I223*1.25</f>
        <v>312500</v>
      </c>
      <c r="K223" s="30">
        <f>J223</f>
        <v>312500</v>
      </c>
      <c r="L223" s="26" t="s">
        <v>13</v>
      </c>
    </row>
    <row r="224" spans="1:12" ht="24.95" customHeight="1" x14ac:dyDescent="0.25">
      <c r="A224" s="52"/>
      <c r="B224" s="53"/>
      <c r="C224" s="54"/>
      <c r="D224" s="54"/>
      <c r="E224" s="54"/>
      <c r="F224" s="54"/>
      <c r="G224" s="55">
        <v>32379</v>
      </c>
      <c r="H224" s="56" t="s">
        <v>177</v>
      </c>
      <c r="I224" s="49">
        <f>I225+I228+I229</f>
        <v>196000</v>
      </c>
      <c r="J224" s="49">
        <f>J225+J228+J229</f>
        <v>245000</v>
      </c>
      <c r="K224" s="49">
        <f t="shared" ref="K224" si="72">K225+K228+K229</f>
        <v>206522.5</v>
      </c>
      <c r="L224" s="91"/>
    </row>
    <row r="225" spans="1:12" ht="24.95" customHeight="1" x14ac:dyDescent="0.25">
      <c r="A225" s="41"/>
      <c r="B225" s="10"/>
      <c r="C225" s="11"/>
      <c r="D225" s="11"/>
      <c r="E225" s="11"/>
      <c r="F225" s="11"/>
      <c r="G225" s="12">
        <v>323795</v>
      </c>
      <c r="H225" s="13" t="s">
        <v>178</v>
      </c>
      <c r="I225" s="14">
        <f>SUM(I226:I227)</f>
        <v>35000</v>
      </c>
      <c r="J225" s="14">
        <f t="shared" ref="J225:K225" si="73">SUM(J226:J227)</f>
        <v>43750</v>
      </c>
      <c r="K225" s="14">
        <f t="shared" si="73"/>
        <v>35000</v>
      </c>
      <c r="L225" s="15"/>
    </row>
    <row r="226" spans="1:12" ht="24.95" customHeight="1" x14ac:dyDescent="0.25">
      <c r="A226" s="31"/>
      <c r="B226" s="27" t="s">
        <v>248</v>
      </c>
      <c r="C226" s="21" t="s">
        <v>12</v>
      </c>
      <c r="D226" s="21"/>
      <c r="E226" s="21"/>
      <c r="F226" s="21"/>
      <c r="G226" s="28"/>
      <c r="H226" s="29" t="s">
        <v>179</v>
      </c>
      <c r="I226" s="30">
        <v>30000</v>
      </c>
      <c r="J226" s="30">
        <f t="shared" ref="J226:J229" si="74">I226*1.25</f>
        <v>37500</v>
      </c>
      <c r="K226" s="30">
        <f>I226</f>
        <v>30000</v>
      </c>
      <c r="L226" s="26"/>
    </row>
    <row r="227" spans="1:12" ht="24.95" customHeight="1" x14ac:dyDescent="0.25">
      <c r="A227" s="31"/>
      <c r="B227" s="27"/>
      <c r="C227" s="21"/>
      <c r="D227" s="21"/>
      <c r="E227" s="21"/>
      <c r="F227" s="21"/>
      <c r="G227" s="28"/>
      <c r="H227" s="29" t="s">
        <v>180</v>
      </c>
      <c r="I227" s="30">
        <v>5000</v>
      </c>
      <c r="J227" s="30">
        <f t="shared" si="74"/>
        <v>6250</v>
      </c>
      <c r="K227" s="30">
        <f>I227</f>
        <v>5000</v>
      </c>
      <c r="L227" s="26"/>
    </row>
    <row r="228" spans="1:12" ht="39" customHeight="1" x14ac:dyDescent="0.25">
      <c r="A228" s="41"/>
      <c r="B228" s="10" t="s">
        <v>249</v>
      </c>
      <c r="C228" s="11" t="s">
        <v>12</v>
      </c>
      <c r="D228" s="11"/>
      <c r="E228" s="11"/>
      <c r="F228" s="11"/>
      <c r="G228" s="12">
        <v>323799</v>
      </c>
      <c r="H228" s="13" t="s">
        <v>215</v>
      </c>
      <c r="I228" s="14">
        <v>100000</v>
      </c>
      <c r="J228" s="14">
        <f t="shared" si="74"/>
        <v>125000</v>
      </c>
      <c r="K228" s="14">
        <f>I228</f>
        <v>100000</v>
      </c>
      <c r="L228" s="15" t="s">
        <v>13</v>
      </c>
    </row>
    <row r="229" spans="1:12" ht="28.5" customHeight="1" x14ac:dyDescent="0.25">
      <c r="A229" s="41"/>
      <c r="B229" s="10" t="s">
        <v>250</v>
      </c>
      <c r="C229" s="11" t="s">
        <v>12</v>
      </c>
      <c r="D229" s="11"/>
      <c r="E229" s="11"/>
      <c r="F229" s="11"/>
      <c r="G229" s="12">
        <v>323796</v>
      </c>
      <c r="H229" s="13" t="s">
        <v>274</v>
      </c>
      <c r="I229" s="14">
        <v>61000</v>
      </c>
      <c r="J229" s="14">
        <f t="shared" si="74"/>
        <v>76250</v>
      </c>
      <c r="K229" s="14">
        <f>I229*1.1725</f>
        <v>71522.5</v>
      </c>
      <c r="L229" s="15" t="s">
        <v>13</v>
      </c>
    </row>
    <row r="230" spans="1:12" ht="39.75" customHeight="1" x14ac:dyDescent="0.25">
      <c r="A230" s="52"/>
      <c r="B230" s="53" t="s">
        <v>251</v>
      </c>
      <c r="C230" s="54" t="s">
        <v>14</v>
      </c>
      <c r="D230" s="54" t="s">
        <v>205</v>
      </c>
      <c r="E230" s="104" t="s">
        <v>309</v>
      </c>
      <c r="F230" s="54" t="s">
        <v>269</v>
      </c>
      <c r="G230" s="55">
        <v>32382</v>
      </c>
      <c r="H230" s="56" t="s">
        <v>181</v>
      </c>
      <c r="I230" s="49">
        <f>SUM(I231:I247)</f>
        <v>2056000</v>
      </c>
      <c r="J230" s="49">
        <f t="shared" ref="J230:K230" si="75">SUM(J231:J247)</f>
        <v>2570000</v>
      </c>
      <c r="K230" s="49">
        <f t="shared" si="75"/>
        <v>1222317.5</v>
      </c>
      <c r="L230" s="91" t="s">
        <v>13</v>
      </c>
    </row>
    <row r="231" spans="1:12" ht="24.95" customHeight="1" x14ac:dyDescent="0.25">
      <c r="A231" s="43"/>
      <c r="B231" s="36"/>
      <c r="C231" s="37"/>
      <c r="D231" s="37"/>
      <c r="E231" s="37"/>
      <c r="F231" s="37"/>
      <c r="G231" s="38">
        <v>32382</v>
      </c>
      <c r="H231" s="29" t="s">
        <v>182</v>
      </c>
      <c r="I231" s="25">
        <v>264000</v>
      </c>
      <c r="J231" s="30">
        <f t="shared" ref="J231:J247" si="76">I231*1.25</f>
        <v>330000</v>
      </c>
      <c r="K231" s="30">
        <f>I231/2</f>
        <v>132000</v>
      </c>
      <c r="L231" s="40"/>
    </row>
    <row r="232" spans="1:12" ht="24.95" customHeight="1" x14ac:dyDescent="0.25">
      <c r="A232" s="43"/>
      <c r="B232" s="36"/>
      <c r="C232" s="37"/>
      <c r="D232" s="37"/>
      <c r="E232" s="37"/>
      <c r="F232" s="37"/>
      <c r="G232" s="38">
        <v>32382</v>
      </c>
      <c r="H232" s="29" t="s">
        <v>183</v>
      </c>
      <c r="I232" s="25">
        <v>300000</v>
      </c>
      <c r="J232" s="30">
        <f t="shared" si="76"/>
        <v>375000</v>
      </c>
      <c r="K232" s="30">
        <f>J232/2</f>
        <v>187500</v>
      </c>
      <c r="L232" s="40"/>
    </row>
    <row r="233" spans="1:12" ht="24.95" customHeight="1" x14ac:dyDescent="0.25">
      <c r="A233" s="43"/>
      <c r="B233" s="36"/>
      <c r="C233" s="37"/>
      <c r="D233" s="37"/>
      <c r="E233" s="37"/>
      <c r="F233" s="37"/>
      <c r="G233" s="38">
        <v>32382</v>
      </c>
      <c r="H233" s="29" t="s">
        <v>184</v>
      </c>
      <c r="I233" s="25">
        <v>60000</v>
      </c>
      <c r="J233" s="30">
        <f t="shared" si="76"/>
        <v>75000</v>
      </c>
      <c r="K233" s="30">
        <f>J233/2</f>
        <v>37500</v>
      </c>
      <c r="L233" s="40"/>
    </row>
    <row r="234" spans="1:12" ht="24.95" customHeight="1" x14ac:dyDescent="0.25">
      <c r="A234" s="43"/>
      <c r="B234" s="36"/>
      <c r="C234" s="37"/>
      <c r="D234" s="37"/>
      <c r="E234" s="37"/>
      <c r="F234" s="37"/>
      <c r="G234" s="38">
        <v>32382</v>
      </c>
      <c r="H234" s="29" t="s">
        <v>185</v>
      </c>
      <c r="I234" s="25">
        <v>180000</v>
      </c>
      <c r="J234" s="30">
        <f t="shared" si="76"/>
        <v>225000</v>
      </c>
      <c r="K234" s="30">
        <f>J234/2</f>
        <v>112500</v>
      </c>
      <c r="L234" s="40"/>
    </row>
    <row r="235" spans="1:12" ht="24.95" customHeight="1" x14ac:dyDescent="0.25">
      <c r="A235" s="43"/>
      <c r="B235" s="36"/>
      <c r="C235" s="37"/>
      <c r="D235" s="37"/>
      <c r="E235" s="37"/>
      <c r="F235" s="37"/>
      <c r="G235" s="38">
        <v>32382</v>
      </c>
      <c r="H235" s="29" t="s">
        <v>295</v>
      </c>
      <c r="I235" s="25">
        <v>144000</v>
      </c>
      <c r="J235" s="30">
        <f t="shared" si="76"/>
        <v>180000</v>
      </c>
      <c r="K235" s="30">
        <f>I235*1.1725/2</f>
        <v>84420</v>
      </c>
      <c r="L235" s="40"/>
    </row>
    <row r="236" spans="1:12" ht="24.95" customHeight="1" x14ac:dyDescent="0.25">
      <c r="A236" s="43"/>
      <c r="B236" s="36"/>
      <c r="C236" s="37"/>
      <c r="D236" s="37"/>
      <c r="E236" s="37"/>
      <c r="F236" s="37"/>
      <c r="G236" s="38">
        <v>32382</v>
      </c>
      <c r="H236" s="29" t="s">
        <v>186</v>
      </c>
      <c r="I236" s="25">
        <v>100000</v>
      </c>
      <c r="J236" s="30">
        <f t="shared" si="76"/>
        <v>125000</v>
      </c>
      <c r="K236" s="30">
        <f>J236/2</f>
        <v>62500</v>
      </c>
      <c r="L236" s="40"/>
    </row>
    <row r="237" spans="1:12" ht="24.95" customHeight="1" x14ac:dyDescent="0.25">
      <c r="A237" s="43"/>
      <c r="B237" s="36"/>
      <c r="C237" s="37"/>
      <c r="D237" s="37"/>
      <c r="E237" s="37"/>
      <c r="F237" s="37"/>
      <c r="G237" s="38">
        <v>32382</v>
      </c>
      <c r="H237" s="29" t="s">
        <v>187</v>
      </c>
      <c r="I237" s="25">
        <v>80000</v>
      </c>
      <c r="J237" s="30">
        <f t="shared" si="76"/>
        <v>100000</v>
      </c>
      <c r="K237" s="30">
        <f>I237*1.1725/2</f>
        <v>46900.000000000007</v>
      </c>
      <c r="L237" s="40"/>
    </row>
    <row r="238" spans="1:12" ht="24.95" customHeight="1" x14ac:dyDescent="0.25">
      <c r="A238" s="43"/>
      <c r="B238" s="36"/>
      <c r="C238" s="37"/>
      <c r="D238" s="37"/>
      <c r="E238" s="37"/>
      <c r="F238" s="37"/>
      <c r="G238" s="38">
        <v>32382</v>
      </c>
      <c r="H238" s="29" t="s">
        <v>188</v>
      </c>
      <c r="I238" s="25">
        <v>100000</v>
      </c>
      <c r="J238" s="30">
        <f t="shared" si="76"/>
        <v>125000</v>
      </c>
      <c r="K238" s="30">
        <f>I238*1.1725/2</f>
        <v>58625.000000000007</v>
      </c>
      <c r="L238" s="40"/>
    </row>
    <row r="239" spans="1:12" ht="24.95" customHeight="1" x14ac:dyDescent="0.25">
      <c r="A239" s="43"/>
      <c r="B239" s="36"/>
      <c r="C239" s="37"/>
      <c r="D239" s="37"/>
      <c r="E239" s="37"/>
      <c r="F239" s="37"/>
      <c r="G239" s="38">
        <v>32382</v>
      </c>
      <c r="H239" s="29" t="s">
        <v>189</v>
      </c>
      <c r="I239" s="25">
        <v>250000</v>
      </c>
      <c r="J239" s="30">
        <f t="shared" si="76"/>
        <v>312500</v>
      </c>
      <c r="K239" s="30">
        <f>J239/2</f>
        <v>156250</v>
      </c>
      <c r="L239" s="40"/>
    </row>
    <row r="240" spans="1:12" ht="24.95" customHeight="1" x14ac:dyDescent="0.25">
      <c r="A240" s="43"/>
      <c r="B240" s="36"/>
      <c r="C240" s="37"/>
      <c r="D240" s="37"/>
      <c r="E240" s="37"/>
      <c r="F240" s="37"/>
      <c r="G240" s="38">
        <v>32382</v>
      </c>
      <c r="H240" s="29" t="s">
        <v>190</v>
      </c>
      <c r="I240" s="25">
        <v>120000</v>
      </c>
      <c r="J240" s="30">
        <f t="shared" si="76"/>
        <v>150000</v>
      </c>
      <c r="K240" s="30">
        <f>I240*1.1725/2</f>
        <v>70350</v>
      </c>
      <c r="L240" s="40"/>
    </row>
    <row r="241" spans="1:12" ht="24.95" customHeight="1" x14ac:dyDescent="0.25">
      <c r="A241" s="43"/>
      <c r="B241" s="36"/>
      <c r="C241" s="37"/>
      <c r="D241" s="37"/>
      <c r="E241" s="37"/>
      <c r="F241" s="37"/>
      <c r="G241" s="38">
        <v>32382</v>
      </c>
      <c r="H241" s="29" t="s">
        <v>191</v>
      </c>
      <c r="I241" s="25">
        <v>36000</v>
      </c>
      <c r="J241" s="30">
        <f t="shared" si="76"/>
        <v>45000</v>
      </c>
      <c r="K241" s="30">
        <f>J241/2</f>
        <v>22500</v>
      </c>
      <c r="L241" s="40"/>
    </row>
    <row r="242" spans="1:12" ht="24.95" customHeight="1" x14ac:dyDescent="0.25">
      <c r="A242" s="43"/>
      <c r="B242" s="36"/>
      <c r="C242" s="37"/>
      <c r="D242" s="37"/>
      <c r="E242" s="37"/>
      <c r="F242" s="37"/>
      <c r="G242" s="38">
        <v>32382</v>
      </c>
      <c r="H242" s="29" t="s">
        <v>192</v>
      </c>
      <c r="I242" s="25">
        <v>36000</v>
      </c>
      <c r="J242" s="30">
        <f t="shared" si="76"/>
        <v>45000</v>
      </c>
      <c r="K242" s="30">
        <f>I242*1.1725/2</f>
        <v>21105</v>
      </c>
      <c r="L242" s="40"/>
    </row>
    <row r="243" spans="1:12" ht="24.95" customHeight="1" x14ac:dyDescent="0.25">
      <c r="A243" s="43"/>
      <c r="B243" s="36"/>
      <c r="C243" s="37"/>
      <c r="D243" s="37"/>
      <c r="E243" s="37"/>
      <c r="F243" s="37"/>
      <c r="G243" s="38">
        <v>32382</v>
      </c>
      <c r="H243" s="29" t="s">
        <v>193</v>
      </c>
      <c r="I243" s="25">
        <v>36000</v>
      </c>
      <c r="J243" s="30">
        <f t="shared" si="76"/>
        <v>45000</v>
      </c>
      <c r="K243" s="30">
        <f>I243*1.1725/2</f>
        <v>21105</v>
      </c>
      <c r="L243" s="40"/>
    </row>
    <row r="244" spans="1:12" ht="24.95" customHeight="1" x14ac:dyDescent="0.25">
      <c r="A244" s="43"/>
      <c r="B244" s="36"/>
      <c r="C244" s="37"/>
      <c r="D244" s="37"/>
      <c r="E244" s="37"/>
      <c r="F244" s="37"/>
      <c r="G244" s="38">
        <v>32382</v>
      </c>
      <c r="H244" s="29" t="s">
        <v>194</v>
      </c>
      <c r="I244" s="25">
        <v>80000</v>
      </c>
      <c r="J244" s="30">
        <f t="shared" si="76"/>
        <v>100000</v>
      </c>
      <c r="K244" s="30">
        <f>I244*1.1725/2</f>
        <v>46900.000000000007</v>
      </c>
      <c r="L244" s="40"/>
    </row>
    <row r="245" spans="1:12" ht="24.95" customHeight="1" x14ac:dyDescent="0.25">
      <c r="A245" s="43"/>
      <c r="B245" s="36"/>
      <c r="C245" s="37"/>
      <c r="D245" s="37"/>
      <c r="E245" s="37"/>
      <c r="F245" s="37"/>
      <c r="G245" s="38">
        <v>32382</v>
      </c>
      <c r="H245" s="29" t="s">
        <v>210</v>
      </c>
      <c r="I245" s="25">
        <v>70000</v>
      </c>
      <c r="J245" s="30">
        <f t="shared" si="76"/>
        <v>87500</v>
      </c>
      <c r="K245" s="30">
        <f>I245*1.1725/2</f>
        <v>41037.5</v>
      </c>
      <c r="L245" s="40"/>
    </row>
    <row r="246" spans="1:12" ht="24.95" customHeight="1" x14ac:dyDescent="0.25">
      <c r="A246" s="43"/>
      <c r="B246" s="36"/>
      <c r="C246" s="37"/>
      <c r="D246" s="37"/>
      <c r="E246" s="37"/>
      <c r="F246" s="37"/>
      <c r="G246" s="38">
        <v>32382</v>
      </c>
      <c r="H246" s="29" t="s">
        <v>296</v>
      </c>
      <c r="I246" s="25">
        <v>100000</v>
      </c>
      <c r="J246" s="30">
        <f t="shared" si="76"/>
        <v>125000</v>
      </c>
      <c r="K246" s="30">
        <f>J246/2</f>
        <v>62500</v>
      </c>
      <c r="L246" s="40"/>
    </row>
    <row r="247" spans="1:12" ht="24.95" customHeight="1" x14ac:dyDescent="0.25">
      <c r="A247" s="43"/>
      <c r="B247" s="36"/>
      <c r="C247" s="37"/>
      <c r="D247" s="37"/>
      <c r="E247" s="37"/>
      <c r="F247" s="37"/>
      <c r="G247" s="38">
        <v>32382</v>
      </c>
      <c r="H247" s="29" t="s">
        <v>317</v>
      </c>
      <c r="I247" s="25">
        <v>100000</v>
      </c>
      <c r="J247" s="30">
        <f t="shared" si="76"/>
        <v>125000</v>
      </c>
      <c r="K247" s="30">
        <f>I247*1.1725/2</f>
        <v>58625.000000000007</v>
      </c>
      <c r="L247" s="40"/>
    </row>
    <row r="248" spans="1:12" ht="33" customHeight="1" x14ac:dyDescent="0.25">
      <c r="A248" s="52"/>
      <c r="B248" s="53" t="s">
        <v>252</v>
      </c>
      <c r="C248" s="54" t="s">
        <v>14</v>
      </c>
      <c r="D248" s="54" t="s">
        <v>205</v>
      </c>
      <c r="E248" s="104"/>
      <c r="F248" s="54" t="s">
        <v>20</v>
      </c>
      <c r="G248" s="55">
        <v>32389</v>
      </c>
      <c r="H248" s="56" t="s">
        <v>195</v>
      </c>
      <c r="I248" s="49">
        <v>800000</v>
      </c>
      <c r="J248" s="49">
        <v>1000000</v>
      </c>
      <c r="K248" s="49">
        <f>I248*1.1725/2</f>
        <v>469000.00000000006</v>
      </c>
      <c r="L248" s="91"/>
    </row>
    <row r="249" spans="1:12" ht="33" customHeight="1" x14ac:dyDescent="0.25">
      <c r="A249" s="41"/>
      <c r="B249" s="10" t="s">
        <v>253</v>
      </c>
      <c r="C249" s="11" t="s">
        <v>12</v>
      </c>
      <c r="D249" s="11"/>
      <c r="E249" s="35"/>
      <c r="F249" s="11"/>
      <c r="G249" s="12">
        <v>32391</v>
      </c>
      <c r="H249" s="13" t="s">
        <v>254</v>
      </c>
      <c r="I249" s="14">
        <f>SUM(I250:I251)</f>
        <v>195000</v>
      </c>
      <c r="J249" s="14">
        <f t="shared" ref="J249:K249" si="77">SUM(J250:J251)</f>
        <v>243750</v>
      </c>
      <c r="K249" s="14">
        <f t="shared" si="77"/>
        <v>228637.50000000003</v>
      </c>
      <c r="L249" s="15" t="s">
        <v>13</v>
      </c>
    </row>
    <row r="250" spans="1:12" ht="24.95" customHeight="1" x14ac:dyDescent="0.25">
      <c r="A250" s="43"/>
      <c r="B250" s="36"/>
      <c r="C250" s="37"/>
      <c r="D250" s="37"/>
      <c r="E250" s="37"/>
      <c r="F250" s="37"/>
      <c r="G250" s="38">
        <v>323910</v>
      </c>
      <c r="H250" s="29" t="s">
        <v>196</v>
      </c>
      <c r="I250" s="30">
        <v>85000</v>
      </c>
      <c r="J250" s="30">
        <f t="shared" ref="J250:J251" si="78">I250*1.25</f>
        <v>106250</v>
      </c>
      <c r="K250" s="30">
        <f>I250*1.1725</f>
        <v>99662.500000000015</v>
      </c>
      <c r="L250" s="40"/>
    </row>
    <row r="251" spans="1:12" ht="24.95" customHeight="1" x14ac:dyDescent="0.25">
      <c r="A251" s="43"/>
      <c r="B251" s="36"/>
      <c r="C251" s="37"/>
      <c r="D251" s="37"/>
      <c r="E251" s="37"/>
      <c r="F251" s="37"/>
      <c r="G251" s="38">
        <v>323911</v>
      </c>
      <c r="H251" s="29" t="s">
        <v>264</v>
      </c>
      <c r="I251" s="30">
        <v>110000</v>
      </c>
      <c r="J251" s="30">
        <f t="shared" si="78"/>
        <v>137500</v>
      </c>
      <c r="K251" s="30">
        <f>I251*1.1725</f>
        <v>128975.00000000001</v>
      </c>
      <c r="L251" s="40"/>
    </row>
    <row r="252" spans="1:12" ht="24.95" customHeight="1" x14ac:dyDescent="0.25">
      <c r="A252" s="41"/>
      <c r="B252" s="10"/>
      <c r="C252" s="11"/>
      <c r="D252" s="11"/>
      <c r="E252" s="11"/>
      <c r="F252" s="11"/>
      <c r="G252" s="12">
        <v>32395</v>
      </c>
      <c r="H252" s="13" t="s">
        <v>197</v>
      </c>
      <c r="I252" s="14">
        <f>SUM(I253:I254)</f>
        <v>2075000</v>
      </c>
      <c r="J252" s="14">
        <f t="shared" ref="J252:K252" si="79">SUM(J253:J254)</f>
        <v>2593750</v>
      </c>
      <c r="K252" s="14">
        <f t="shared" si="79"/>
        <v>1260437.5</v>
      </c>
      <c r="L252" s="15"/>
    </row>
    <row r="253" spans="1:12" ht="31.5" customHeight="1" x14ac:dyDescent="0.25">
      <c r="A253" s="31"/>
      <c r="B253" s="27" t="s">
        <v>255</v>
      </c>
      <c r="C253" s="21" t="s">
        <v>14</v>
      </c>
      <c r="D253" s="21" t="s">
        <v>205</v>
      </c>
      <c r="E253" s="21"/>
      <c r="F253" s="21" t="s">
        <v>20</v>
      </c>
      <c r="G253" s="28"/>
      <c r="H253" s="29" t="s">
        <v>285</v>
      </c>
      <c r="I253" s="30">
        <v>2000000</v>
      </c>
      <c r="J253" s="30">
        <f t="shared" ref="J253:J255" si="80">I253*1.25</f>
        <v>2500000</v>
      </c>
      <c r="K253" s="30">
        <f>I253*1.1725/2</f>
        <v>1172500</v>
      </c>
      <c r="L253" s="26" t="s">
        <v>13</v>
      </c>
    </row>
    <row r="254" spans="1:12" ht="27" customHeight="1" x14ac:dyDescent="0.25">
      <c r="A254" s="31"/>
      <c r="B254" s="27" t="s">
        <v>256</v>
      </c>
      <c r="C254" s="21" t="s">
        <v>12</v>
      </c>
      <c r="D254" s="21"/>
      <c r="E254" s="21"/>
      <c r="F254" s="21"/>
      <c r="G254" s="28"/>
      <c r="H254" s="29" t="s">
        <v>297</v>
      </c>
      <c r="I254" s="30">
        <v>75000</v>
      </c>
      <c r="J254" s="30">
        <f t="shared" si="80"/>
        <v>93750</v>
      </c>
      <c r="K254" s="30">
        <f>I254*1.1725</f>
        <v>87937.500000000015</v>
      </c>
      <c r="L254" s="26" t="s">
        <v>13</v>
      </c>
    </row>
    <row r="255" spans="1:12" ht="60" x14ac:dyDescent="0.25">
      <c r="A255" s="41"/>
      <c r="B255" s="10" t="s">
        <v>257</v>
      </c>
      <c r="C255" s="11" t="s">
        <v>176</v>
      </c>
      <c r="D255" s="11" t="s">
        <v>15</v>
      </c>
      <c r="E255" s="42" t="s">
        <v>324</v>
      </c>
      <c r="F255" s="11" t="s">
        <v>16</v>
      </c>
      <c r="G255" s="12">
        <v>32396</v>
      </c>
      <c r="H255" s="13" t="s">
        <v>198</v>
      </c>
      <c r="I255" s="14">
        <v>410000</v>
      </c>
      <c r="J255" s="14">
        <f t="shared" si="80"/>
        <v>512500</v>
      </c>
      <c r="K255" s="14">
        <f>I255*1.1725</f>
        <v>480725.00000000006</v>
      </c>
      <c r="L255" s="15" t="s">
        <v>13</v>
      </c>
    </row>
    <row r="256" spans="1:12" ht="24.95" customHeight="1" x14ac:dyDescent="0.25">
      <c r="A256" s="41"/>
      <c r="B256" s="10"/>
      <c r="C256" s="11"/>
      <c r="D256" s="11"/>
      <c r="E256" s="11"/>
      <c r="F256" s="11"/>
      <c r="G256" s="12">
        <v>32399</v>
      </c>
      <c r="H256" s="13" t="s">
        <v>199</v>
      </c>
      <c r="I256" s="14">
        <f>SUM(I257:I258)</f>
        <v>100000</v>
      </c>
      <c r="J256" s="14">
        <f t="shared" ref="J256:K256" si="81">SUM(J257:J258)</f>
        <v>125000</v>
      </c>
      <c r="K256" s="14">
        <f t="shared" si="81"/>
        <v>117250</v>
      </c>
      <c r="L256" s="15"/>
    </row>
    <row r="257" spans="1:12" ht="26.25" customHeight="1" x14ac:dyDescent="0.25">
      <c r="A257" s="31"/>
      <c r="B257" s="27" t="s">
        <v>219</v>
      </c>
      <c r="C257" s="21" t="s">
        <v>12</v>
      </c>
      <c r="D257" s="21"/>
      <c r="E257" s="21"/>
      <c r="F257" s="21"/>
      <c r="G257" s="28">
        <v>323995</v>
      </c>
      <c r="H257" s="29" t="s">
        <v>200</v>
      </c>
      <c r="I257" s="30">
        <v>70000</v>
      </c>
      <c r="J257" s="30">
        <f t="shared" ref="J257:J259" si="82">I257*1.25</f>
        <v>87500</v>
      </c>
      <c r="K257" s="30">
        <f>I257*1.1725</f>
        <v>82075</v>
      </c>
      <c r="L257" s="26" t="s">
        <v>13</v>
      </c>
    </row>
    <row r="258" spans="1:12" ht="24.95" customHeight="1" x14ac:dyDescent="0.25">
      <c r="A258" s="31"/>
      <c r="B258" s="27" t="s">
        <v>259</v>
      </c>
      <c r="C258" s="21" t="s">
        <v>12</v>
      </c>
      <c r="D258" s="21"/>
      <c r="E258" s="21"/>
      <c r="F258" s="21"/>
      <c r="G258" s="28">
        <v>32399</v>
      </c>
      <c r="H258" s="29" t="s">
        <v>201</v>
      </c>
      <c r="I258" s="30">
        <v>30000</v>
      </c>
      <c r="J258" s="30">
        <f t="shared" si="82"/>
        <v>37500</v>
      </c>
      <c r="K258" s="30">
        <f>I258*1.1725</f>
        <v>35175</v>
      </c>
      <c r="L258" s="26"/>
    </row>
    <row r="259" spans="1:12" ht="24.95" customHeight="1" x14ac:dyDescent="0.25">
      <c r="A259" s="41"/>
      <c r="B259" s="10" t="s">
        <v>258</v>
      </c>
      <c r="C259" s="11" t="s">
        <v>14</v>
      </c>
      <c r="D259" s="11" t="s">
        <v>205</v>
      </c>
      <c r="E259" s="11"/>
      <c r="F259" s="11" t="s">
        <v>20</v>
      </c>
      <c r="G259" s="12">
        <v>3292</v>
      </c>
      <c r="H259" s="13" t="s">
        <v>202</v>
      </c>
      <c r="I259" s="14">
        <v>1300000</v>
      </c>
      <c r="J259" s="14">
        <f t="shared" si="82"/>
        <v>1625000</v>
      </c>
      <c r="K259" s="14">
        <f>I259/2</f>
        <v>650000</v>
      </c>
      <c r="L259" s="15"/>
    </row>
    <row r="260" spans="1:12" ht="24.95" customHeight="1" thickBot="1" x14ac:dyDescent="0.3">
      <c r="A260" s="105"/>
      <c r="B260" s="106"/>
      <c r="C260" s="107"/>
      <c r="D260" s="107"/>
      <c r="E260" s="107"/>
      <c r="F260" s="107"/>
      <c r="G260" s="108"/>
      <c r="H260" s="109" t="s">
        <v>203</v>
      </c>
      <c r="I260" s="110">
        <f>I259+I256+I255+I252+I249+I248+I230+I224+I219+I217+I214+I208+I205+I163+I158+I155+I153+I138+I133+I131+I12+I9+I8+I5</f>
        <v>58377000</v>
      </c>
      <c r="J260" s="110">
        <f>J259+J256+J255+J252+J249+J248+J230+J224+J219+J217+J214+J208+J205+J163+J158+J155+J153+J138+J133+J131+J12+J9+J8+J5</f>
        <v>72971250</v>
      </c>
      <c r="K260" s="110">
        <f>K259+K256+K255+K252+K249+K248+K230+K224+K219+K217+K214+K208+K205+K163+K158+K155+K153+K138+K133+K131+K12+K9+K8+K5</f>
        <v>61811593.75</v>
      </c>
      <c r="L260" s="111"/>
    </row>
    <row r="261" spans="1:12" ht="24.95" customHeight="1" thickTop="1" x14ac:dyDescent="0.25">
      <c r="A261" s="6"/>
      <c r="B261" s="7"/>
      <c r="C261" s="8"/>
      <c r="D261" s="8"/>
      <c r="E261" s="8"/>
      <c r="F261" s="8"/>
      <c r="G261" s="6"/>
      <c r="H261" s="6"/>
      <c r="I261" s="6"/>
      <c r="J261" s="6"/>
      <c r="K261" s="9"/>
      <c r="L261" s="129"/>
    </row>
    <row r="262" spans="1:12" ht="24.95" customHeight="1" x14ac:dyDescent="0.25">
      <c r="A262" s="6"/>
      <c r="B262" s="7"/>
      <c r="C262" s="8"/>
      <c r="D262" s="8"/>
      <c r="E262" s="8"/>
      <c r="F262" s="8"/>
      <c r="G262" s="6"/>
      <c r="H262" s="6"/>
      <c r="I262" s="9"/>
      <c r="J262" s="6"/>
      <c r="K262" s="9"/>
      <c r="L262" s="8"/>
    </row>
    <row r="263" spans="1:12" ht="24.95" customHeight="1" x14ac:dyDescent="0.25">
      <c r="A263" s="6"/>
      <c r="B263" s="7"/>
      <c r="C263" s="8"/>
      <c r="D263" s="8"/>
      <c r="E263" s="8"/>
      <c r="F263" s="8"/>
      <c r="G263" s="6"/>
      <c r="H263" s="6"/>
      <c r="I263" s="9"/>
      <c r="J263" s="6"/>
      <c r="K263" s="9"/>
      <c r="L263" s="8"/>
    </row>
    <row r="264" spans="1:12" ht="24.95" customHeight="1" x14ac:dyDescent="0.25">
      <c r="A264" s="6"/>
      <c r="B264" s="7"/>
      <c r="C264" s="8"/>
      <c r="D264" s="8"/>
      <c r="E264" s="8"/>
      <c r="F264" s="8"/>
      <c r="G264" s="6"/>
      <c r="H264" s="6"/>
      <c r="I264" s="6"/>
      <c r="J264" s="9"/>
      <c r="K264" s="9"/>
      <c r="L264" s="8"/>
    </row>
    <row r="265" spans="1:12" ht="24.95" customHeight="1" x14ac:dyDescent="0.25">
      <c r="A265" s="6"/>
      <c r="B265" s="7"/>
      <c r="C265" s="8"/>
      <c r="D265" s="8"/>
      <c r="E265" s="8"/>
      <c r="F265" s="8"/>
      <c r="G265" s="6"/>
      <c r="H265" s="6"/>
      <c r="I265" s="9"/>
      <c r="J265" s="6"/>
      <c r="K265" s="9"/>
      <c r="L265" s="8"/>
    </row>
    <row r="266" spans="1:12" ht="24.95" customHeight="1" x14ac:dyDescent="0.25">
      <c r="A266" s="6"/>
      <c r="B266" s="7"/>
      <c r="C266" s="8"/>
      <c r="D266" s="8"/>
      <c r="E266" s="8"/>
      <c r="F266" s="8"/>
      <c r="G266" s="6"/>
      <c r="H266" s="6"/>
      <c r="I266" s="6"/>
      <c r="J266" s="6"/>
      <c r="K266" s="9"/>
      <c r="L266" s="8"/>
    </row>
    <row r="267" spans="1:12" ht="24.95" customHeight="1" x14ac:dyDescent="0.25">
      <c r="A267" s="6"/>
      <c r="B267" s="7"/>
      <c r="C267" s="8"/>
      <c r="D267" s="8"/>
      <c r="E267" s="8"/>
      <c r="F267" s="8"/>
      <c r="G267" s="6"/>
      <c r="H267" s="6"/>
      <c r="I267" s="6"/>
      <c r="J267" s="6"/>
      <c r="K267" s="9"/>
      <c r="L267" s="8"/>
    </row>
    <row r="268" spans="1:12" ht="24.95" customHeight="1" x14ac:dyDescent="0.25">
      <c r="A268" s="6"/>
      <c r="B268" s="7"/>
      <c r="C268" s="8"/>
      <c r="D268" s="8"/>
      <c r="E268" s="8"/>
      <c r="F268" s="8"/>
      <c r="G268" s="6"/>
      <c r="H268" s="6"/>
      <c r="I268" s="6"/>
      <c r="J268" s="6"/>
      <c r="K268" s="9"/>
      <c r="L268" s="8"/>
    </row>
    <row r="269" spans="1:12" ht="24.95" customHeight="1" x14ac:dyDescent="0.25">
      <c r="A269" s="6"/>
      <c r="B269" s="7"/>
      <c r="C269" s="8"/>
      <c r="D269" s="8"/>
      <c r="E269" s="8"/>
      <c r="F269" s="8"/>
      <c r="G269" s="6"/>
      <c r="H269" s="6"/>
      <c r="I269" s="6"/>
      <c r="J269" s="6"/>
      <c r="K269" s="9"/>
      <c r="L269" s="8"/>
    </row>
    <row r="270" spans="1:12" ht="24.95" customHeight="1" x14ac:dyDescent="0.25">
      <c r="A270" s="6"/>
      <c r="B270" s="7"/>
      <c r="C270" s="8"/>
      <c r="D270" s="8"/>
      <c r="E270" s="8"/>
      <c r="F270" s="8"/>
      <c r="G270" s="6"/>
      <c r="H270" s="6"/>
      <c r="I270" s="6"/>
      <c r="J270" s="6"/>
      <c r="K270" s="9"/>
      <c r="L270" s="8"/>
    </row>
    <row r="271" spans="1:12" ht="24.95" customHeight="1" x14ac:dyDescent="0.25">
      <c r="A271" s="6"/>
      <c r="B271" s="7"/>
      <c r="C271" s="8"/>
      <c r="D271" s="8"/>
      <c r="E271" s="8"/>
      <c r="F271" s="8"/>
      <c r="G271" s="6"/>
      <c r="H271" s="6"/>
      <c r="I271" s="6"/>
      <c r="J271" s="6"/>
      <c r="K271" s="9"/>
      <c r="L271" s="8"/>
    </row>
    <row r="272" spans="1:12" ht="24.95" customHeight="1" x14ac:dyDescent="0.25">
      <c r="A272" s="6"/>
      <c r="B272" s="7"/>
      <c r="C272" s="8"/>
      <c r="D272" s="8"/>
      <c r="E272" s="8"/>
      <c r="F272" s="8"/>
      <c r="G272" s="6"/>
      <c r="H272" s="6"/>
      <c r="I272" s="6"/>
      <c r="J272" s="6"/>
      <c r="K272" s="9"/>
      <c r="L272" s="8"/>
    </row>
    <row r="273" spans="1:12" ht="24.95" customHeight="1" x14ac:dyDescent="0.25">
      <c r="A273" s="6"/>
      <c r="B273" s="7"/>
      <c r="C273" s="8"/>
      <c r="D273" s="8"/>
      <c r="E273" s="8"/>
      <c r="F273" s="8"/>
      <c r="G273" s="6"/>
      <c r="H273" s="6"/>
      <c r="I273" s="6"/>
      <c r="J273" s="6"/>
      <c r="K273" s="9"/>
      <c r="L273" s="8"/>
    </row>
    <row r="274" spans="1:12" ht="24.95" customHeight="1" x14ac:dyDescent="0.25">
      <c r="A274" s="6"/>
      <c r="B274" s="7"/>
      <c r="C274" s="8"/>
      <c r="D274" s="8"/>
      <c r="E274" s="8"/>
      <c r="F274" s="8"/>
      <c r="G274" s="6"/>
      <c r="H274" s="6"/>
      <c r="I274" s="6"/>
      <c r="J274" s="6"/>
      <c r="K274" s="9"/>
      <c r="L274" s="8"/>
    </row>
    <row r="275" spans="1:12" ht="24.95" customHeight="1" x14ac:dyDescent="0.25">
      <c r="A275" s="6"/>
      <c r="B275" s="7"/>
      <c r="C275" s="8"/>
      <c r="D275" s="8"/>
      <c r="E275" s="8"/>
      <c r="F275" s="8"/>
      <c r="G275" s="6"/>
      <c r="H275" s="6"/>
      <c r="I275" s="6"/>
      <c r="J275" s="6"/>
      <c r="K275" s="9"/>
      <c r="L275" s="8"/>
    </row>
    <row r="276" spans="1:12" ht="24.95" customHeight="1" x14ac:dyDescent="0.25">
      <c r="A276" s="6"/>
      <c r="B276" s="7"/>
      <c r="C276" s="8"/>
      <c r="D276" s="8"/>
      <c r="E276" s="8"/>
      <c r="F276" s="8"/>
      <c r="G276" s="6"/>
      <c r="H276" s="6"/>
      <c r="I276" s="6"/>
      <c r="J276" s="6"/>
      <c r="K276" s="9"/>
      <c r="L276" s="8"/>
    </row>
    <row r="277" spans="1:12" ht="24.95" customHeight="1" x14ac:dyDescent="0.25">
      <c r="A277" s="6"/>
      <c r="B277" s="7"/>
      <c r="C277" s="8"/>
      <c r="D277" s="8"/>
      <c r="E277" s="8"/>
      <c r="F277" s="8"/>
      <c r="G277" s="6"/>
      <c r="H277" s="6"/>
      <c r="I277" s="6"/>
      <c r="J277" s="6"/>
      <c r="K277" s="9"/>
      <c r="L277" s="8"/>
    </row>
    <row r="278" spans="1:12" ht="24.95" customHeight="1" x14ac:dyDescent="0.25">
      <c r="A278" s="6"/>
      <c r="B278" s="7"/>
      <c r="C278" s="8"/>
      <c r="D278" s="8"/>
      <c r="E278" s="8"/>
      <c r="F278" s="8"/>
      <c r="G278" s="6"/>
      <c r="H278" s="6"/>
      <c r="I278" s="6"/>
      <c r="J278" s="6"/>
      <c r="K278" s="9"/>
      <c r="L278" s="8"/>
    </row>
    <row r="279" spans="1:12" ht="24.95" customHeight="1" x14ac:dyDescent="0.25">
      <c r="A279" s="6"/>
      <c r="B279" s="7"/>
      <c r="C279" s="8"/>
      <c r="D279" s="8"/>
      <c r="E279" s="8"/>
      <c r="F279" s="8"/>
      <c r="G279" s="6"/>
      <c r="H279" s="6"/>
      <c r="I279" s="6"/>
      <c r="J279" s="6"/>
      <c r="K279" s="9"/>
      <c r="L279" s="8"/>
    </row>
    <row r="280" spans="1:12" ht="24.95" customHeight="1" x14ac:dyDescent="0.25">
      <c r="A280" s="6"/>
      <c r="B280" s="7"/>
      <c r="C280" s="8"/>
      <c r="D280" s="8"/>
      <c r="E280" s="8"/>
      <c r="F280" s="8"/>
      <c r="G280" s="6"/>
      <c r="H280" s="6"/>
      <c r="I280" s="6"/>
      <c r="J280" s="6"/>
      <c r="K280" s="9"/>
      <c r="L280" s="8"/>
    </row>
    <row r="281" spans="1:12" ht="24.95" customHeight="1" x14ac:dyDescent="0.25">
      <c r="A281" s="6"/>
      <c r="B281" s="7"/>
      <c r="C281" s="8"/>
      <c r="D281" s="8"/>
      <c r="E281" s="8"/>
      <c r="F281" s="8"/>
      <c r="G281" s="6"/>
      <c r="H281" s="6"/>
      <c r="I281" s="6"/>
      <c r="J281" s="6"/>
      <c r="K281" s="9"/>
      <c r="L281" s="8"/>
    </row>
    <row r="282" spans="1:12" ht="24.95" customHeight="1" x14ac:dyDescent="0.25">
      <c r="A282" s="6"/>
      <c r="B282" s="7"/>
      <c r="C282" s="8"/>
      <c r="D282" s="8"/>
      <c r="E282" s="8"/>
      <c r="F282" s="8"/>
      <c r="G282" s="6"/>
      <c r="H282" s="6"/>
      <c r="I282" s="6"/>
      <c r="J282" s="6"/>
      <c r="K282" s="9"/>
      <c r="L282" s="8"/>
    </row>
    <row r="283" spans="1:12" ht="24.95" customHeight="1" x14ac:dyDescent="0.25">
      <c r="A283" s="6"/>
      <c r="B283" s="7"/>
      <c r="C283" s="8"/>
      <c r="D283" s="8"/>
      <c r="E283" s="8"/>
      <c r="F283" s="8"/>
      <c r="G283" s="6"/>
      <c r="H283" s="6"/>
      <c r="I283" s="6"/>
      <c r="J283" s="6"/>
      <c r="K283" s="9"/>
      <c r="L283" s="8"/>
    </row>
    <row r="284" spans="1:12" ht="24.95" customHeight="1" x14ac:dyDescent="0.25">
      <c r="A284" s="6"/>
    </row>
  </sheetData>
  <mergeCells count="1">
    <mergeCell ref="A2:L2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Header>&amp;LUpravno vijeće
&amp;CPlan nabave materijala, energije i usluga za 2021. godinu</oddHeader>
    <oddFooter>&amp;LNastavni zavod za javno zdravstvo "Dr. Andrija Štampar"&amp;R&amp;P/&amp;N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F2FB34A1A94499FA7667CE4178A48" ma:contentTypeVersion="8" ma:contentTypeDescription="Create a new document." ma:contentTypeScope="" ma:versionID="c2e94899767681a930bd9050ef29f55d">
  <xsd:schema xmlns:xsd="http://www.w3.org/2001/XMLSchema" xmlns:xs="http://www.w3.org/2001/XMLSchema" xmlns:p="http://schemas.microsoft.com/office/2006/metadata/properties" xmlns:ns3="03d24e22-eef8-4b30-952a-8ab5e9aeaf1d" targetNamespace="http://schemas.microsoft.com/office/2006/metadata/properties" ma:root="true" ma:fieldsID="99298fedde357ba23d3a689d86c631fb" ns3:_="">
    <xsd:import namespace="03d24e22-eef8-4b30-952a-8ab5e9aeaf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4e22-eef8-4b30-952a-8ab5e9aea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CEDE46-E57D-463F-B907-EE2E8BA35ADF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03d24e22-eef8-4b30-952a-8ab5e9aeaf1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18C2CEF-334F-417B-B8C6-7A42F178B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CA4722-8F6C-4B3C-BBBB-DB449457D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24e22-eef8-4b30-952a-8ab5e9aea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 2021.</vt:lpstr>
      <vt:lpstr>'PLAN 2021.'!Print_Titles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Zvonimir Abramović</cp:lastModifiedBy>
  <cp:lastPrinted>2020-11-13T11:02:37Z</cp:lastPrinted>
  <dcterms:created xsi:type="dcterms:W3CDTF">2015-12-14T10:40:56Z</dcterms:created>
  <dcterms:modified xsi:type="dcterms:W3CDTF">2021-01-15T08:24:14Z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0x01010054FF2FB34A1A94499FA7667CE4178A48</vt:lpwstr>
  </property>
</Properties>
</file>