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ovacevic\Documents\SANJA\2020\Centar za sigurnost i kvalitetu hrane\Plan nabave\"/>
    </mc:Choice>
  </mc:AlternateContent>
  <xr:revisionPtr revIDLastSave="0" documentId="8_{ED8945A2-90EC-4925-9E5F-2B8782F987F3}" xr6:coauthVersionLast="45" xr6:coauthVersionMax="45" xr10:uidLastSave="{00000000-0000-0000-0000-000000000000}"/>
  <bookViews>
    <workbookView xWindow="-120" yWindow="-120" windowWidth="29040" windowHeight="15840" activeTab="4" xr2:uid="{00000000-000D-0000-FFFF-FFFF00000000}"/>
  </bookViews>
  <sheets>
    <sheet name="Inicijalni plan" sheetId="5" r:id="rId1"/>
    <sheet name="Prva izmjena" sheetId="4" r:id="rId2"/>
    <sheet name="Druga izmjena" sheetId="6" r:id="rId3"/>
    <sheet name="Treća izmjena" sheetId="7" r:id="rId4"/>
    <sheet name="Četvrta izmjena" sheetId="8" r:id="rId5"/>
  </sheets>
  <definedNames>
    <definedName name="_xlnm.Print_Titles" localSheetId="1">'Prva izmjena'!$1:$2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8" i="8" l="1"/>
  <c r="D48" i="8" s="1"/>
  <c r="C47" i="8"/>
  <c r="D47" i="8"/>
  <c r="C46" i="8"/>
  <c r="D46" i="8" s="1"/>
  <c r="C45" i="8"/>
  <c r="D45" i="8" s="1"/>
  <c r="C44" i="8"/>
  <c r="D44" i="8" s="1"/>
  <c r="C43" i="8"/>
  <c r="D43" i="8" s="1"/>
  <c r="C42" i="8"/>
  <c r="D42" i="8" s="1"/>
  <c r="C41" i="8"/>
  <c r="D41" i="8" s="1"/>
  <c r="C40" i="8"/>
  <c r="D40" i="8" s="1"/>
  <c r="C39" i="8"/>
  <c r="D39" i="8" s="1"/>
  <c r="C16" i="8" l="1"/>
  <c r="D16" i="8" s="1"/>
  <c r="C15" i="8"/>
  <c r="D15" i="8" s="1"/>
  <c r="C14" i="8"/>
  <c r="D14" i="8" s="1"/>
  <c r="C13" i="8"/>
  <c r="D13" i="8" s="1"/>
  <c r="C12" i="8"/>
  <c r="D12" i="8" s="1"/>
  <c r="C11" i="8"/>
  <c r="D11" i="8" s="1"/>
  <c r="C10" i="8"/>
  <c r="D10" i="8" s="1"/>
  <c r="C9" i="8"/>
  <c r="D9" i="8" s="1"/>
  <c r="C8" i="8"/>
  <c r="D8" i="8" s="1"/>
  <c r="C7" i="8"/>
  <c r="D7" i="8" s="1"/>
  <c r="C6" i="8"/>
  <c r="D6" i="8" s="1"/>
  <c r="C49" i="8" l="1"/>
  <c r="D49" i="8" s="1"/>
  <c r="C38" i="8"/>
  <c r="D38" i="8" s="1"/>
  <c r="C37" i="8"/>
  <c r="D37" i="8" s="1"/>
  <c r="C36" i="8"/>
  <c r="D36" i="8" s="1"/>
  <c r="C35" i="8"/>
  <c r="D35" i="8" s="1"/>
  <c r="B34" i="8"/>
  <c r="C33" i="8"/>
  <c r="D33" i="8" s="1"/>
  <c r="B32" i="8"/>
  <c r="B31" i="8"/>
  <c r="B29" i="8"/>
  <c r="B28" i="8"/>
  <c r="C26" i="8"/>
  <c r="D26" i="8" s="1"/>
  <c r="C25" i="8"/>
  <c r="D25" i="8" s="1"/>
  <c r="B24" i="8"/>
  <c r="B23" i="8"/>
  <c r="B22" i="8"/>
  <c r="C20" i="8"/>
  <c r="D20" i="8" s="1"/>
  <c r="C19" i="8"/>
  <c r="D19" i="8" s="1"/>
  <c r="C18" i="8"/>
  <c r="D18" i="8" s="1"/>
  <c r="C17" i="8"/>
  <c r="D17" i="8" s="1"/>
  <c r="C5" i="8"/>
  <c r="D5" i="8" s="1"/>
  <c r="B4" i="8"/>
  <c r="C3" i="8"/>
  <c r="D3" i="8" s="1"/>
  <c r="B27" i="8" l="1"/>
  <c r="C27" i="8" s="1"/>
  <c r="D27" i="8" s="1"/>
  <c r="B30" i="8"/>
  <c r="C30" i="8" s="1"/>
  <c r="D30" i="8" s="1"/>
  <c r="B21" i="8"/>
  <c r="C21" i="8" s="1"/>
  <c r="D21" i="8" s="1"/>
  <c r="C32" i="8"/>
  <c r="D32" i="8" s="1"/>
  <c r="C29" i="8"/>
  <c r="D29" i="8" s="1"/>
  <c r="C24" i="8"/>
  <c r="D24" i="8" s="1"/>
  <c r="C4" i="8"/>
  <c r="D4" i="8" s="1"/>
  <c r="C22" i="8"/>
  <c r="D22" i="8" s="1"/>
  <c r="C28" i="8"/>
  <c r="D28" i="8" s="1"/>
  <c r="C31" i="8"/>
  <c r="D31" i="8" s="1"/>
  <c r="C34" i="8"/>
  <c r="D34" i="8" s="1"/>
  <c r="C23" i="8"/>
  <c r="D23" i="8" s="1"/>
  <c r="C27" i="7"/>
  <c r="D27" i="7" s="1"/>
  <c r="C28" i="7" l="1"/>
  <c r="D28" i="7" s="1"/>
  <c r="C26" i="7" l="1"/>
  <c r="D26" i="7" s="1"/>
  <c r="C25" i="7"/>
  <c r="D25" i="7" s="1"/>
  <c r="C24" i="7"/>
  <c r="D24" i="7" s="1"/>
  <c r="B23" i="7"/>
  <c r="C23" i="7" s="1"/>
  <c r="D23" i="7" s="1"/>
  <c r="C22" i="7"/>
  <c r="D22" i="7" s="1"/>
  <c r="B21" i="7"/>
  <c r="B20" i="7"/>
  <c r="C20" i="7" s="1"/>
  <c r="D20" i="7" s="1"/>
  <c r="B18" i="7"/>
  <c r="C18" i="7" s="1"/>
  <c r="B17" i="7"/>
  <c r="C17" i="7" s="1"/>
  <c r="D17" i="7" s="1"/>
  <c r="C15" i="7"/>
  <c r="D15" i="7" s="1"/>
  <c r="C14" i="7"/>
  <c r="D14" i="7" s="1"/>
  <c r="B13" i="7"/>
  <c r="B12" i="7"/>
  <c r="C12" i="7" s="1"/>
  <c r="B11" i="7"/>
  <c r="C11" i="7" s="1"/>
  <c r="D11" i="7" s="1"/>
  <c r="C9" i="7"/>
  <c r="D9" i="7" s="1"/>
  <c r="C8" i="7"/>
  <c r="D8" i="7" s="1"/>
  <c r="C7" i="7"/>
  <c r="D7" i="7" s="1"/>
  <c r="C6" i="7"/>
  <c r="D6" i="7" s="1"/>
  <c r="C5" i="7"/>
  <c r="D5" i="7" s="1"/>
  <c r="B4" i="7"/>
  <c r="C4" i="7" s="1"/>
  <c r="D4" i="7" s="1"/>
  <c r="C3" i="7"/>
  <c r="D3" i="7" s="1"/>
  <c r="B19" i="7" l="1"/>
  <c r="C19" i="7" s="1"/>
  <c r="D19" i="7" s="1"/>
  <c r="D12" i="7"/>
  <c r="D18" i="7"/>
  <c r="B10" i="7"/>
  <c r="B16" i="7"/>
  <c r="C21" i="7"/>
  <c r="D21" i="7" s="1"/>
  <c r="C13" i="7"/>
  <c r="D13" i="7" s="1"/>
  <c r="C28" i="6"/>
  <c r="D28" i="6" s="1"/>
  <c r="C16" i="7" l="1"/>
  <c r="D16" i="7" s="1"/>
  <c r="C10" i="7"/>
  <c r="D10" i="7" s="1"/>
  <c r="C29" i="6"/>
  <c r="D29" i="6" s="1"/>
  <c r="C27" i="6" l="1"/>
  <c r="D27" i="6" s="1"/>
  <c r="C26" i="6"/>
  <c r="D26" i="6" s="1"/>
  <c r="C25" i="6"/>
  <c r="D25" i="6" s="1"/>
  <c r="C24" i="6"/>
  <c r="D24" i="6" s="1"/>
  <c r="B23" i="6"/>
  <c r="C23" i="6" s="1"/>
  <c r="D23" i="6" s="1"/>
  <c r="C22" i="6"/>
  <c r="D22" i="6" s="1"/>
  <c r="B21" i="6"/>
  <c r="C21" i="6" s="1"/>
  <c r="D21" i="6" s="1"/>
  <c r="B20" i="6"/>
  <c r="B19" i="6" s="1"/>
  <c r="C19" i="6" s="1"/>
  <c r="B18" i="6"/>
  <c r="C18" i="6" s="1"/>
  <c r="B17" i="6"/>
  <c r="C15" i="6"/>
  <c r="D15" i="6" s="1"/>
  <c r="C14" i="6"/>
  <c r="D14" i="6" s="1"/>
  <c r="B13" i="6"/>
  <c r="B12" i="6"/>
  <c r="C12" i="6" s="1"/>
  <c r="B11" i="6"/>
  <c r="C9" i="6"/>
  <c r="D9" i="6" s="1"/>
  <c r="C8" i="6"/>
  <c r="D8" i="6" s="1"/>
  <c r="C7" i="6"/>
  <c r="D7" i="6" s="1"/>
  <c r="C6" i="6"/>
  <c r="D6" i="6" s="1"/>
  <c r="C5" i="6"/>
  <c r="D5" i="6" s="1"/>
  <c r="B4" i="6"/>
  <c r="C4" i="6" s="1"/>
  <c r="C3" i="6"/>
  <c r="D3" i="6" s="1"/>
  <c r="D12" i="6" l="1"/>
  <c r="D18" i="6"/>
  <c r="D19" i="6"/>
  <c r="B10" i="6"/>
  <c r="B16" i="6"/>
  <c r="C13" i="6"/>
  <c r="D13" i="6" s="1"/>
  <c r="C11" i="6"/>
  <c r="D11" i="6" s="1"/>
  <c r="C17" i="6"/>
  <c r="D17" i="6" s="1"/>
  <c r="D4" i="6"/>
  <c r="C20" i="6"/>
  <c r="D20" i="6" s="1"/>
  <c r="C28" i="5"/>
  <c r="D28" i="5" s="1"/>
  <c r="C27" i="5"/>
  <c r="D27" i="5" s="1"/>
  <c r="C26" i="5"/>
  <c r="D26" i="5" s="1"/>
  <c r="C25" i="5"/>
  <c r="D25" i="5" s="1"/>
  <c r="C24" i="5"/>
  <c r="D24" i="5" s="1"/>
  <c r="C23" i="5"/>
  <c r="B23" i="5"/>
  <c r="B22" i="5"/>
  <c r="B21" i="5"/>
  <c r="C21" i="5" s="1"/>
  <c r="C20" i="5"/>
  <c r="D20" i="5" s="1"/>
  <c r="B19" i="5"/>
  <c r="B17" i="5"/>
  <c r="C17" i="5" s="1"/>
  <c r="D17" i="5" s="1"/>
  <c r="B16" i="5"/>
  <c r="C15" i="5"/>
  <c r="D15" i="5" s="1"/>
  <c r="B14" i="5"/>
  <c r="C14" i="5" s="1"/>
  <c r="D14" i="5" s="1"/>
  <c r="B13" i="5"/>
  <c r="C13" i="5" s="1"/>
  <c r="B12" i="5"/>
  <c r="B11" i="5"/>
  <c r="C11" i="5" s="1"/>
  <c r="D11" i="5" s="1"/>
  <c r="C9" i="5"/>
  <c r="D9" i="5" s="1"/>
  <c r="C8" i="5"/>
  <c r="D8" i="5" s="1"/>
  <c r="C7" i="5"/>
  <c r="D7" i="5" s="1"/>
  <c r="C6" i="5"/>
  <c r="D6" i="5" s="1"/>
  <c r="C5" i="5"/>
  <c r="D5" i="5" s="1"/>
  <c r="B4" i="5"/>
  <c r="C4" i="5" s="1"/>
  <c r="D4" i="5" s="1"/>
  <c r="C3" i="5"/>
  <c r="D3" i="5" s="1"/>
  <c r="C16" i="5" l="1"/>
  <c r="D16" i="5" s="1"/>
  <c r="D21" i="5"/>
  <c r="D13" i="5"/>
  <c r="D23" i="5"/>
  <c r="C16" i="6"/>
  <c r="D16" i="6" s="1"/>
  <c r="C10" i="6"/>
  <c r="D10" i="6" s="1"/>
  <c r="C12" i="5"/>
  <c r="C10" i="5" s="1"/>
  <c r="B18" i="5"/>
  <c r="C19" i="5"/>
  <c r="D19" i="5" s="1"/>
  <c r="C22" i="5"/>
  <c r="D22" i="5" s="1"/>
  <c r="B10" i="5"/>
  <c r="D12" i="5" l="1"/>
  <c r="D10" i="5" s="1"/>
  <c r="C18" i="5"/>
  <c r="D18" i="5" s="1"/>
  <c r="B23" i="4" l="1"/>
  <c r="B18" i="4" l="1"/>
  <c r="C18" i="4" l="1"/>
  <c r="D18" i="4" s="1"/>
  <c r="C23" i="4"/>
  <c r="D23" i="4" s="1"/>
  <c r="B17" i="4" l="1"/>
  <c r="B16" i="4" s="1"/>
  <c r="B4" i="4"/>
  <c r="C4" i="4" l="1"/>
  <c r="D4" i="4" s="1"/>
  <c r="C17" i="4" l="1"/>
  <c r="D17" i="4" s="1"/>
  <c r="C16" i="4"/>
  <c r="D16" i="4" s="1"/>
  <c r="C7" i="4" l="1"/>
  <c r="D7" i="4" s="1"/>
  <c r="C15" i="4" l="1"/>
  <c r="D15" i="4" s="1"/>
  <c r="B21" i="4"/>
  <c r="C14" i="4"/>
  <c r="B13" i="4"/>
  <c r="C13" i="4" s="1"/>
  <c r="D13" i="4" s="1"/>
  <c r="B12" i="4"/>
  <c r="C12" i="4" s="1"/>
  <c r="D14" i="4" l="1"/>
  <c r="C21" i="4"/>
  <c r="D21" i="4" s="1"/>
  <c r="D12" i="4"/>
  <c r="B11" i="4"/>
  <c r="B10" i="4" s="1"/>
  <c r="C10" i="4" l="1"/>
  <c r="D10" i="4" s="1"/>
  <c r="C11" i="4"/>
  <c r="C5" i="4"/>
  <c r="D5" i="4" s="1"/>
  <c r="C6" i="4"/>
  <c r="D6" i="4" s="1"/>
  <c r="D11" i="4" l="1"/>
  <c r="C22" i="4"/>
  <c r="D22" i="4" s="1"/>
  <c r="B20" i="4"/>
  <c r="C20" i="4" l="1"/>
  <c r="B19" i="4"/>
  <c r="C19" i="4" s="1"/>
  <c r="C8" i="4"/>
  <c r="D8" i="4" s="1"/>
  <c r="C9" i="4"/>
  <c r="D9" i="4" s="1"/>
  <c r="C24" i="4"/>
  <c r="D24" i="4" s="1"/>
  <c r="C25" i="4"/>
  <c r="D25" i="4" s="1"/>
  <c r="C26" i="4"/>
  <c r="D26" i="4" s="1"/>
  <c r="C27" i="4"/>
  <c r="D27" i="4" s="1"/>
  <c r="C3" i="4"/>
  <c r="D3" i="4" s="1"/>
  <c r="D20" i="4" l="1"/>
  <c r="D1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5" authorId="0" shapeId="0" xr:uid="{7D6F40E6-73A6-4A02-946F-38743673BEF9}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  <r>
          <rPr>
            <sz val="12"/>
            <color indexed="81"/>
            <rFont val="Segoe UI"/>
            <family val="2"/>
            <charset val="238"/>
          </rPr>
          <t xml:space="preserve">Nabava istraživačke opreme partnera u inicijalnom planu nabave bila je zasebno navedena (EV-07).  </t>
        </r>
      </text>
    </comment>
    <comment ref="A18" authorId="0" shapeId="0" xr:uid="{ABE74938-B15A-48B6-A10E-7DC279A5BC75}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  <r>
          <rPr>
            <sz val="12"/>
            <color indexed="81"/>
            <rFont val="Segoe UI"/>
            <family val="2"/>
            <charset val="238"/>
          </rPr>
          <t xml:space="preserve">Nabava računalne opreme partnera za opremanje senzornog laboratorija u inicijalnom planu nabave bila je zasebno navedena (EV-09).  </t>
        </r>
      </text>
    </comment>
    <comment ref="A23" authorId="0" shapeId="0" xr:uid="{7B4F4BFA-CC1A-45BC-94BE-5D53AFB516AA}">
      <text>
        <r>
          <rPr>
            <b/>
            <sz val="9"/>
            <color indexed="81"/>
            <rFont val="Segoe UI"/>
            <family val="2"/>
            <charset val="238"/>
          </rPr>
          <t xml:space="preserve">Autor:
</t>
        </r>
        <r>
          <rPr>
            <sz val="12"/>
            <color indexed="81"/>
            <rFont val="Segoe UI"/>
            <family val="2"/>
            <charset val="238"/>
          </rPr>
          <t xml:space="preserve">Nabava računalne opreme partnera u inicijalnom planu nabave bila je zasebno navedena (EV-08). 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5" authorId="0" shapeId="0" xr:uid="{6BBF05B1-2311-4875-A500-5E1D5CEED6BC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Pomaknut vremenski rok početka postupka javne nabave</t>
        </r>
      </text>
    </comment>
    <comment ref="A8" authorId="0" shapeId="0" xr:uid="{C2D2F5BF-2711-4738-8705-5EEE7F59158E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Pomaknut vremenski rok početka postupka javne nabave</t>
        </r>
      </text>
    </comment>
    <comment ref="A9" authorId="0" shapeId="0" xr:uid="{2283E7D8-C4F0-4523-A978-BE89EA83A2CA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Pomaknut vremenski rok početka postupka javne nabave</t>
        </r>
      </text>
    </comment>
    <comment ref="A10" authorId="0" shapeId="0" xr:uid="{0EFF16D6-9686-4760-A9CC-46494B667A7D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Pomaknut vremenski rok početka javne nabave</t>
        </r>
      </text>
    </comment>
    <comment ref="A11" authorId="0" shapeId="0" xr:uid="{B78D00ED-623D-4480-BF1F-5D0078E0D95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Pomaknut vremenski rok početka javne nabave</t>
        </r>
      </text>
    </comment>
    <comment ref="A12" authorId="0" shapeId="0" xr:uid="{863453DE-E475-4D50-9DAF-A1DBD555A08A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Pomaknut vremenski rok početka javne nabave</t>
        </r>
      </text>
    </comment>
    <comment ref="A13" authorId="0" shapeId="0" xr:uid="{A2D802B4-8971-482E-A040-355DEFDAE94B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Pomaknut vremenski rok početka javne nabave</t>
        </r>
      </text>
    </comment>
    <comment ref="A14" authorId="0" shapeId="0" xr:uid="{89E3F5B6-377C-40CA-8238-40D50C60D95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Pomaknut vremenski rok početka javne nabave</t>
        </r>
      </text>
    </comment>
    <comment ref="A15" authorId="0" shapeId="0" xr:uid="{6E611AC3-DC3C-45C3-BA85-7946FBBC19E8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Pomaknut vremenski rok početka javne nabave</t>
        </r>
      </text>
    </comment>
    <comment ref="A16" authorId="0" shapeId="0" xr:uid="{18B1BB3D-A087-487A-A136-6A5945ECD4E7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Pomaknut vremenski rok početka javne nabave</t>
        </r>
      </text>
    </comment>
    <comment ref="A17" authorId="0" shapeId="0" xr:uid="{9B6D70DB-0AC8-49BD-86CD-AFADC886E3D8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Pomaknut vremenski rok početka javne nabave</t>
        </r>
      </text>
    </comment>
    <comment ref="A18" authorId="0" shapeId="0" xr:uid="{2C23A132-ED50-4B77-9F37-6C201290966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Pomaknut vremenski rok početka javne nabave</t>
        </r>
      </text>
    </comment>
    <comment ref="A24" authorId="0" shapeId="0" xr:uid="{F575E248-D809-4376-A80D-387C96F0D884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Produženje vremenskog roka trajanja ugovora</t>
        </r>
      </text>
    </comment>
    <comment ref="A28" authorId="0" shapeId="0" xr:uid="{D0BC1F8D-0C8D-4253-9410-18E993B7CC2F}">
      <text>
        <r>
          <rPr>
            <b/>
            <sz val="11"/>
            <color indexed="81"/>
            <rFont val="Tahoma"/>
            <family val="2"/>
          </rPr>
          <t>Autor:</t>
        </r>
        <r>
          <rPr>
            <sz val="11"/>
            <color indexed="81"/>
            <rFont val="Tahoma"/>
            <family val="2"/>
          </rPr>
          <t xml:space="preserve">
Razdvajanje nabave EV-12 Nabava usluga informiranja javnosti i vidljivosti projekta na dva zasebna postupka javne nabave sukladno OMI br. 3</t>
        </r>
      </text>
    </comment>
    <comment ref="A29" authorId="0" shapeId="0" xr:uid="{838C207E-14A5-4AAE-B1E1-A2CF4F879B07}">
      <text>
        <r>
          <rPr>
            <b/>
            <sz val="11"/>
            <color indexed="81"/>
            <rFont val="Tahoma"/>
            <family val="2"/>
          </rPr>
          <t>Autor:</t>
        </r>
        <r>
          <rPr>
            <sz val="11"/>
            <color indexed="81"/>
            <rFont val="Tahoma"/>
            <family val="2"/>
          </rPr>
          <t xml:space="preserve">
Razdvajanje nabave EV-12 Nabava usluga informiranja javnosti i vidljivosti projekta na dva zasebna postupka javne nabave sukladno OMI br. 3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5" authorId="0" shapeId="0" xr:uid="{AA0B0858-DC07-4499-9BD3-CB10E3BFB951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Pomaknut vremenski rok početka postupka javne nabave</t>
        </r>
      </text>
    </comment>
    <comment ref="A8" authorId="0" shapeId="0" xr:uid="{1A8F1638-C6F5-42C9-9CA0-02AED1D6B6FD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Pomaknut vremenski rok početka postupka javne nabave</t>
        </r>
      </text>
    </comment>
    <comment ref="A9" authorId="0" shapeId="0" xr:uid="{12148DBB-79BB-4A7C-9AA7-B54C56AAFE2A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Pomaknut vremenski rok početka postupka javne nabave</t>
        </r>
      </text>
    </comment>
    <comment ref="A16" authorId="0" shapeId="0" xr:uid="{15E6FD92-D26F-4D18-A584-11429C2A362E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Pomaknut vremenski rok početka javne nabave</t>
        </r>
      </text>
    </comment>
    <comment ref="A17" authorId="0" shapeId="0" xr:uid="{26506CB5-A627-4689-B60E-46CE9375271A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Pomaknut vremenski rok početka javne nabave</t>
        </r>
      </text>
    </comment>
    <comment ref="A18" authorId="0" shapeId="0" xr:uid="{0E8E7BAE-B494-476C-9FF0-E145F484097E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Pomaknut vremenski rok početka javne nabave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4" authorId="0" shapeId="0" xr:uid="{A1010325-C7CE-4123-B9C0-91984E63785A}">
      <text>
        <r>
          <rPr>
            <b/>
            <sz val="16"/>
            <color indexed="81"/>
            <rFont val="Tahoma"/>
            <family val="2"/>
            <charset val="238"/>
          </rPr>
          <t>Autor:</t>
        </r>
        <r>
          <rPr>
            <sz val="16"/>
            <color indexed="81"/>
            <rFont val="Tahoma"/>
            <family val="2"/>
            <charset val="238"/>
          </rPr>
          <t xml:space="preserve">
u roku za dostavu ponuda nije zaprimljena niti jedna ponuda za predmetnu grupu nabave</t>
        </r>
      </text>
    </comment>
    <comment ref="A15" authorId="0" shapeId="0" xr:uid="{BC8C398B-A1E7-425F-ABFC-30E2167ECBCA}">
      <text>
        <r>
          <rPr>
            <b/>
            <sz val="16"/>
            <color indexed="81"/>
            <rFont val="Tahoma"/>
            <family val="2"/>
            <charset val="238"/>
          </rPr>
          <t>Autor:</t>
        </r>
        <r>
          <rPr>
            <sz val="16"/>
            <color indexed="81"/>
            <rFont val="Tahoma"/>
            <family val="2"/>
            <charset val="238"/>
          </rPr>
          <t xml:space="preserve">
u roku za dostavu ponuda nije zaprimljena niti jedna ponuda za predmetnu grupu nabave</t>
        </r>
      </text>
    </comment>
    <comment ref="A34" authorId="0" shapeId="0" xr:uid="{81311EB5-C01C-4384-B44F-EB5B8A3BBD65}">
      <text>
        <r>
          <rPr>
            <b/>
            <sz val="14"/>
            <color indexed="81"/>
            <rFont val="Tahoma"/>
            <family val="2"/>
            <charset val="238"/>
          </rPr>
          <t>Autor:</t>
        </r>
        <r>
          <rPr>
            <sz val="14"/>
            <color indexed="81"/>
            <rFont val="Tahoma"/>
            <family val="2"/>
            <charset val="238"/>
          </rPr>
          <t xml:space="preserve">
za predmetnu grupu nabave nije zaprimljena niti jedna ponuda te je postupak ponovljen kao jednostavni postupak nabave</t>
        </r>
      </text>
    </comment>
    <comment ref="A43" authorId="0" shapeId="0" xr:uid="{7F8FF65F-4A39-4978-A45A-61BD9178BFAA}">
      <text>
        <r>
          <rPr>
            <b/>
            <sz val="16"/>
            <color indexed="81"/>
            <rFont val="Tahoma"/>
            <family val="2"/>
            <charset val="238"/>
          </rPr>
          <t>Autor:</t>
        </r>
        <r>
          <rPr>
            <sz val="16"/>
            <color indexed="81"/>
            <rFont val="Tahoma"/>
            <family val="2"/>
            <charset val="238"/>
          </rPr>
          <t xml:space="preserve">
u roku za dostavu ponuda nije zaprimljena niti jedna ponuda za predmetnu grupu nabave</t>
        </r>
      </text>
    </comment>
    <comment ref="A44" authorId="0" shapeId="0" xr:uid="{54E22FE0-7E71-4AB0-AF32-9E2E287CC1E7}">
      <text>
        <r>
          <rPr>
            <b/>
            <sz val="16"/>
            <color indexed="81"/>
            <rFont val="Tahoma"/>
            <family val="2"/>
            <charset val="238"/>
          </rPr>
          <t>Autor:</t>
        </r>
        <r>
          <rPr>
            <sz val="16"/>
            <color indexed="81"/>
            <rFont val="Tahoma"/>
            <family val="2"/>
            <charset val="238"/>
          </rPr>
          <t xml:space="preserve">
u roku za dostavu ponuda nije zaprimljena niti jedna ponuda za predmetnu grupu nabave</t>
        </r>
      </text>
    </comment>
  </commentList>
</comments>
</file>

<file path=xl/sharedStrings.xml><?xml version="1.0" encoding="utf-8"?>
<sst xmlns="http://schemas.openxmlformats.org/spreadsheetml/2006/main" count="1191" uniqueCount="150">
  <si>
    <t xml:space="preserve">
Odgovorna osoba
(korisnik bespovratnih sredstava ili partner)</t>
  </si>
  <si>
    <t>PT2/
Voditelj projekta</t>
  </si>
  <si>
    <t>Pravna osnova*</t>
  </si>
  <si>
    <t>Zakon o javnoj nabavi</t>
  </si>
  <si>
    <t>Prilog o procedurama nabave za entitete koji nisu obveznici ZJN</t>
  </si>
  <si>
    <t>* odabrati relevantnu pravnu osnovu upisujući "x"</t>
  </si>
  <si>
    <t>** navesti vrstu koja se temelji na primjenjivoj pravnoj osnovi i primjenjivu proceduru nabave</t>
  </si>
  <si>
    <t>Naziv nabave
(redni broj i naziv nabave te broj i naziv grupa predmeta nabave, ako ih ima)</t>
  </si>
  <si>
    <t>PDV (HRK)</t>
  </si>
  <si>
    <t>Procijenjeni iznos nabave s PDV-om
(HRK)</t>
  </si>
  <si>
    <t>X</t>
  </si>
  <si>
    <t>Označiti trajanje postupka nabave (od početka: slanje dokumentacije ponuditeljima/objava dokumentacije - do potpisa ugovora)</t>
  </si>
  <si>
    <t>Označiti trajanje ugovora (od potpisa ugovora do izvršenja ugovora)</t>
  </si>
  <si>
    <t>Kategorija financiranja (prema Prilogu Opis i proračun projekta)</t>
  </si>
  <si>
    <t>Projektni element i 
Stavka proračuna
(prema Proračunu ugovora)</t>
  </si>
  <si>
    <r>
      <t xml:space="preserve"> Element PM Upravljanje projektom i administracija/</t>
    </r>
    <r>
      <rPr>
        <sz val="11"/>
        <rFont val="Lucida Sans Unicode"/>
        <family val="2"/>
      </rPr>
      <t>Usluga provedbe postupaka javne nabave</t>
    </r>
  </si>
  <si>
    <t>Procijenjeni iznos nabave
(HRK)</t>
  </si>
  <si>
    <t>Vrsta predmeta nabave (usluga/radovi/roba/drugo/kombinacija) **</t>
  </si>
  <si>
    <t>roba,  otvoreni postupak nabave velike vrijednosti</t>
  </si>
  <si>
    <t>usluga,  otvoreni postupak nabave male vrijednosti</t>
  </si>
  <si>
    <r>
      <t>Element 1 Rekonstrukcija objekta Centra za sigurnost i kvalitetu hrane /</t>
    </r>
    <r>
      <rPr>
        <sz val="11"/>
        <rFont val="Lucida Sans Unicode"/>
        <family val="2"/>
      </rPr>
      <t>Stručni nadzor nad građenjem</t>
    </r>
  </si>
  <si>
    <r>
      <t xml:space="preserve"> Element PM Upravljanje projektom i administracija/ </t>
    </r>
    <r>
      <rPr>
        <sz val="11"/>
        <rFont val="Lucida Sans Unicode"/>
        <family val="2"/>
      </rPr>
      <t>Vanjski stručnjak za provedbu infrastrukturnog projekta</t>
    </r>
  </si>
  <si>
    <r>
      <t xml:space="preserve">Element 2 Opremanje Centra za sigurnost i kvalitetu hrane / </t>
    </r>
    <r>
      <rPr>
        <sz val="11"/>
        <rFont val="Lucida Sans Unicode"/>
        <family val="2"/>
      </rPr>
      <t xml:space="preserve">Specijalna vozila za potrebe provođenja znanstveno istraživačkih aktivnosti </t>
    </r>
  </si>
  <si>
    <r>
      <t>Element 3 Organizacijska reforma</t>
    </r>
    <r>
      <rPr>
        <sz val="11"/>
        <rFont val="Lucida Sans Unicode"/>
        <family val="2"/>
      </rPr>
      <t xml:space="preserve"> /                                   Usluga stručnjaka reorganizacije</t>
    </r>
    <r>
      <rPr>
        <b/>
        <sz val="11"/>
        <rFont val="Lucida Sans Unicode"/>
        <family val="2"/>
      </rPr>
      <t xml:space="preserve"> </t>
    </r>
    <r>
      <rPr>
        <sz val="11"/>
        <rFont val="Lucida Sans Unicode"/>
        <family val="2"/>
      </rPr>
      <t>„Službe za zaštitu okoliša i zdravstvenu ekologiju“ i
ustrojavanje Centra za sigurnost i kvalitetu hrane</t>
    </r>
  </si>
  <si>
    <r>
      <t xml:space="preserve"> Element PM Upravljanje projektom i administracija / </t>
    </r>
    <r>
      <rPr>
        <sz val="11"/>
        <rFont val="Lucida Sans Unicode"/>
        <family val="2"/>
      </rPr>
      <t>Usluga revizije projekta</t>
    </r>
  </si>
  <si>
    <r>
      <t xml:space="preserve">Element V Promidžba i vidljivost /                           </t>
    </r>
    <r>
      <rPr>
        <sz val="11"/>
        <rFont val="Lucida Sans Unicode"/>
        <family val="2"/>
      </rPr>
      <t>Početna konferencija, catering; Međunarodna konferencija na temu sigurnosti i kvalitete hrane; Okrugli stolovi; Završna konferencija, catering; Privremena i trajna ploča; Naljepnice za opremu</t>
    </r>
  </si>
  <si>
    <t>Grupa 1. RAČUNALNA OPREMA</t>
  </si>
  <si>
    <t>Grupa 2. MULTIMEDIJALNI SUSTAV</t>
  </si>
  <si>
    <r>
      <t xml:space="preserve">Element 4 Preseljenje i najam prostora/ </t>
    </r>
    <r>
      <rPr>
        <sz val="11"/>
        <rFont val="Lucida Sans Unicode"/>
        <family val="2"/>
      </rPr>
      <t>Najam laboratorijskog prostora</t>
    </r>
  </si>
  <si>
    <t>Grupa 1. Oprema za određivanje anorganskih tvari</t>
  </si>
  <si>
    <t>Grupa 2. Oprema za određivanje organskih tvari</t>
  </si>
  <si>
    <t>Grupa 3. Oprema za određivanje patvorenosti i geografskog podrijetla</t>
  </si>
  <si>
    <t>Grupa 4. Oprema za pripremu i pohranu uzoraka</t>
  </si>
  <si>
    <r>
      <t>Element 2 Opremanje Centra za sigurnost i kvalitetu hrane /</t>
    </r>
    <r>
      <rPr>
        <sz val="11"/>
        <rFont val="Lucida Sans Unicode"/>
        <family val="2"/>
      </rPr>
      <t>LC-ICP-MS (tekućinski kromatograf s induktivno spregnutom plazmom);  IC za analizu aniona i kationa u uzorcima vode (ionski kromatograf); Mikrovalna pećnica za razaranje uzoraka hrane</t>
    </r>
  </si>
  <si>
    <r>
      <t xml:space="preserve">Element 2 Opremanje Centra za sigurnost i kvalitetu hrane / </t>
    </r>
    <r>
      <rPr>
        <sz val="11"/>
        <rFont val="Lucida Sans Unicode"/>
        <family val="2"/>
      </rPr>
      <t xml:space="preserve"> LC-MS-MS (tekućinski kromatgraf sa spektometrijom mase); GC-MS-MS (plinski kromatograf sa spektometrijom mase);  GPC - Sustav za pročišćavanje uzoraka s gel-propusnom kolonom</t>
    </r>
  </si>
  <si>
    <r>
      <t>Element 2 Opremanje Centra za sigurnost i kvalitetu hrane /</t>
    </r>
    <r>
      <rPr>
        <sz val="11"/>
        <rFont val="Lucida Sans Unicode"/>
        <family val="2"/>
      </rPr>
      <t xml:space="preserve"> LC-EA-IRMS (tekućinski kromatograf); Piccaro (instrument za mjerenje izotopnih iona); Mikroskop s kamerom</t>
    </r>
  </si>
  <si>
    <r>
      <t xml:space="preserve">Element 4 Preseljenje i najam prostora/ </t>
    </r>
    <r>
      <rPr>
        <sz val="11"/>
        <rFont val="Lucida Sans Unicode"/>
        <family val="2"/>
      </rPr>
      <t>Demontaža, prijevoz, montaža i validacija instrumenata</t>
    </r>
  </si>
  <si>
    <t>Grupa 3. PRESELJENJE SERVER SOBE</t>
  </si>
  <si>
    <r>
      <t xml:space="preserve">Element 4 Preseljenje i najam prostora/  </t>
    </r>
    <r>
      <rPr>
        <sz val="11"/>
        <rFont val="Lucida Sans Unicode"/>
        <family val="2"/>
      </rPr>
      <t>Trošak preseljenja server sobe</t>
    </r>
  </si>
  <si>
    <t>roba i usluga,  otvoreni postupak nabave velike vrijednosti</t>
  </si>
  <si>
    <t>dr. Zvonimir Šostar (Nastavni zavod za javno zdravstvo
 dr. Andrija Štampar)</t>
  </si>
  <si>
    <r>
      <t xml:space="preserve">Element 2 Opremanje Centra za sigurnost i kvalitetu hrane / </t>
    </r>
    <r>
      <rPr>
        <sz val="11"/>
        <rFont val="Lucida Sans Unicode"/>
        <family val="2"/>
      </rPr>
      <t>Multimedijalni sustav za prezentaciju i diseminaciju rezultata istraživanja</t>
    </r>
  </si>
  <si>
    <r>
      <t xml:space="preserve">Element 2 Opremanje Centra za sigurnost i kvalitetu hrane / </t>
    </r>
    <r>
      <rPr>
        <sz val="11"/>
        <rFont val="Lucida Sans Unicode"/>
        <family val="2"/>
      </rPr>
      <t>Poslužitelj (ICT server); Uređaj za pohranu sigurnosnih kopija s programom za upravljanje; Rashladna redudantna jedinica za klimu; Diskovni sustav; SW licenca; Mrežni ormari (pasivni); Mrežni ormari (pasivni); Osobno računalo s monitorom; Printer; Mrežni uređaj (aktivni)</t>
    </r>
  </si>
  <si>
    <t>EV-00 Nabava usluge provedbe postupaka javne nabave ***</t>
  </si>
  <si>
    <t>EV-02 Nabava usluge demontaže, prijevoza, montaže i validacije instrumenata</t>
  </si>
  <si>
    <t>EV-04 Nabava usluge stručnog nadzora nad građenjem</t>
  </si>
  <si>
    <t xml:space="preserve">EV-05 Nabava usluge vanjskog stručnjaka za provedbu infrastrukturnog projekta </t>
  </si>
  <si>
    <t>Nastavni zavod za javno zdravstvo</t>
  </si>
  <si>
    <t xml:space="preserve"> dr. Andrija Štampar</t>
  </si>
  <si>
    <t>dr.sc. Zvonimir Šostar, ravnatelj</t>
  </si>
  <si>
    <t>Bespovratna sredstva</t>
  </si>
  <si>
    <r>
      <t xml:space="preserve">Element 4 Preseljenje i najam prostora/ </t>
    </r>
    <r>
      <rPr>
        <sz val="11"/>
        <rFont val="Lucida Sans Unicode"/>
        <family val="2"/>
      </rPr>
      <t>Najam skladišnog prostora</t>
    </r>
  </si>
  <si>
    <t>*** Postupak je proveden u 2017. godini izvan razdoblja prihvatljivosti trškova te se trošak neće potraživati</t>
  </si>
  <si>
    <t>roba, otvoreni postupak nabave male vrijednosti</t>
  </si>
  <si>
    <t>usluga, Izuzeće od primjene Zakona o javnoj nabavi prema članku 30. st. 1. tč. 1. ZJN 2016</t>
  </si>
  <si>
    <t>Grupa 1: Namještaj</t>
  </si>
  <si>
    <t xml:space="preserve">EV-01 Izvođenje radova na rekonstrukciji „Centra za sigurnost i kvalitetu hrane"    </t>
  </si>
  <si>
    <t>EV-03/2 Najam skladišnog prostora</t>
  </si>
  <si>
    <t>EV-03/1 Najam laboratorijskog prostora</t>
  </si>
  <si>
    <r>
      <t xml:space="preserve">Element 1 Rekonstrukcija objekta Centra za sigurnost i kvalitetu hrane/  </t>
    </r>
    <r>
      <rPr>
        <sz val="11"/>
        <rFont val="Lucida Sans Unicode"/>
        <family val="2"/>
        <charset val="238"/>
      </rPr>
      <t xml:space="preserve">Građevinski radovi; Obrtnički radovi; Elektroenergetski radovi; Elektroinstalaterski radovi; Vatrodojava; Strojarski radovi; Vodovod i kanalizacija; Sustav automatskog gašenja požara; Integrirani sustav kontrole pristupa i videonadzora;  </t>
    </r>
    <r>
      <rPr>
        <b/>
        <sz val="11"/>
        <rFont val="Lucida Sans Unicode"/>
        <family val="2"/>
        <charset val="238"/>
      </rPr>
      <t xml:space="preserve">  Element 4 Preseljenje i najam prostora/ </t>
    </r>
    <r>
      <rPr>
        <sz val="11"/>
        <rFont val="Lucida Sans Unicode"/>
        <family val="2"/>
        <charset val="238"/>
      </rPr>
      <t>Demontaža, prijevoz i montaža opreme</t>
    </r>
  </si>
  <si>
    <r>
      <t>Element 1 Rekonstrukcija objekta Centra za sigurnost i kvalitetu hrane/</t>
    </r>
    <r>
      <rPr>
        <sz val="11"/>
        <rFont val="Lucida Sans Unicode"/>
        <family val="2"/>
        <charset val="238"/>
      </rPr>
      <t xml:space="preserve"> Radni pultevi; Podpultni ormarići; Police od inoxa; Uredski ormari; Zidni ormarići; Uredski i kuhinjski stolovi; Laboratorijske stolice; Izrada namještaja po mjeri; Uredske i kuhinjske stolice; Razno (sitni inventar); Stolovi za analitičku vagu; Laboratorijski ormari; Digestori; Sigurnosni ormari za skladištenje kemikalija; Nape; Odsisne "ruke"; incidentni tuševi</t>
    </r>
  </si>
  <si>
    <t>Operativni program Konkurentnost i kohezija 2014. - 2020.</t>
  </si>
  <si>
    <t>Poziv na dostavu projektnih prijedloga „Ulaganje u organizacijsku reformu i infrastrukturu u sektoru istraživanja, razvoja i inovacija“, referentni broj KK.01.1.1.02, projekt „Centar za sigurnost i kvalitetu hrane“, broj Ugovora KK.01.1.1.02.0004</t>
  </si>
  <si>
    <t>roba, otvoreni postupak nabave velike vrijednosti</t>
  </si>
  <si>
    <t>radovi, otvoreni postupak nabave velike vrijednosti</t>
  </si>
  <si>
    <t>usluga, jednostavna nabava</t>
  </si>
  <si>
    <t xml:space="preserve"> usluga, jednostavna nabava</t>
  </si>
  <si>
    <t>Grupa 4. RAČUNALNA OPREMA ZA OPREMANJE SENZORNOG LABORATORIJA (OPREMA PARTNERA)</t>
  </si>
  <si>
    <t>Grupa 5. Infracrveni spektrofotometar s Fourierovom transformacijom - OPREMA PARTNERA</t>
  </si>
  <si>
    <t>Grupa 2. Opremanje senzornog laboratorija - OPREMA PARTNERA</t>
  </si>
  <si>
    <t>SAFU / Dalibor Puhar</t>
  </si>
  <si>
    <t>U Zagrebu, _____________________________</t>
  </si>
  <si>
    <r>
      <t>Element 1 Rekonstrukcija objekta Centra za sigurnost i kvalitetu hrane/</t>
    </r>
    <r>
      <rPr>
        <sz val="11"/>
        <rFont val="Lucida Sans Unicode"/>
        <family val="2"/>
        <charset val="238"/>
      </rPr>
      <t xml:space="preserve"> Radni pultevi; Podpultni ormarići; Police od inoxa; Uredski ormari; Zidni ormarići; Uredski i kuhinjski stolovi; Laboratorijske stolice; Izrada namještaja po mjeri; Uredske i kuhinjske stolice; Razno (sitni inventar); Stolovi za analitičku vagu; Laboratorijski ormari; Digestori; Sigurnosni ormari za skladištenje kemikalija; Nape; Odsisne "ruke"; incidentni tuševi </t>
    </r>
    <r>
      <rPr>
        <b/>
        <sz val="11"/>
        <rFont val="Lucida Sans Unicode"/>
        <family val="2"/>
        <charset val="238"/>
      </rPr>
      <t xml:space="preserve">Element 2 Opremanje Centra za sigurnost i kvalitetu hrane </t>
    </r>
    <r>
      <rPr>
        <sz val="11"/>
        <rFont val="Lucida Sans Unicode"/>
        <family val="2"/>
        <charset val="238"/>
      </rPr>
      <t>/Opremanje senzornog laboratorija; Konvekcijska pećnica</t>
    </r>
  </si>
  <si>
    <r>
      <rPr>
        <b/>
        <sz val="11"/>
        <rFont val="Lucida Sans Unicode"/>
        <family val="2"/>
      </rPr>
      <t>Element 2 Opremanje Centra za sigurnost i kvalitetu hrane /</t>
    </r>
    <r>
      <rPr>
        <sz val="11"/>
        <rFont val="Lucida Sans Unicode"/>
        <family val="2"/>
        <charset val="238"/>
      </rPr>
      <t xml:space="preserve"> Opremanje senzornog laboratorija; Konvekcijska pećnica </t>
    </r>
  </si>
  <si>
    <r>
      <rPr>
        <b/>
        <sz val="11"/>
        <rFont val="Lucida Sans Unicode"/>
        <family val="2"/>
      </rPr>
      <t>Element 2 Opremanje Centra za sigurnost i kvalitetu hrane</t>
    </r>
    <r>
      <rPr>
        <sz val="11"/>
        <rFont val="Lucida Sans Unicode"/>
        <family val="2"/>
        <charset val="238"/>
      </rPr>
      <t xml:space="preserve"> / Frontier NIR + SP10 STD + NIRA Accy + Spectrum Workflow Developer</t>
    </r>
  </si>
  <si>
    <r>
      <t>Element 2 Opremanje Centra za sigurnost i kvalitetu hrane /</t>
    </r>
    <r>
      <rPr>
        <sz val="11"/>
        <rFont val="Lucida Sans Unicode"/>
        <family val="2"/>
      </rPr>
      <t xml:space="preserve"> ASE (instrument za ubrzanu ekstrakciju otapalima); Uređaj za ukoncentriravanje + generator dušika; Krio mlin; Vaga; Planetarni mlin za tlo; Centrifuga s velikim brojem okretaja i termostatom okretaja; Pumpa za crpljenje uzoraka vode s pripadajućom opremom Rotavapor; Lijevak za membransku filtraciju; Inkubator s dvije 60 litarske komore; Laboratorijski hladnjak; Peć za žarenje; Pribor za uzorkovanje tla; Laboratorijski zamrzivač; Ultraturax: Rampa za membransku filtraciju sa 6 mjesta; Prijenosni rashladni uređaj; Dispenzor za membranske filtere; Laboratorijski sušionik; Vortex digitalni; Vakuum pumpa; Vortex obični, Uređaj za pripremu demineralizirane vode</t>
    </r>
  </si>
  <si>
    <r>
      <t xml:space="preserve">Element 2 Opremanje Centra za sigurnost i kvalitetu hrane </t>
    </r>
    <r>
      <rPr>
        <sz val="11"/>
        <rFont val="Lucida Sans Unicode"/>
        <family val="2"/>
      </rPr>
      <t>/</t>
    </r>
    <r>
      <rPr>
        <b/>
        <sz val="11"/>
        <rFont val="Lucida Sans Unicode"/>
        <family val="2"/>
        <charset val="238"/>
      </rPr>
      <t xml:space="preserve"> </t>
    </r>
    <r>
      <rPr>
        <sz val="11"/>
        <rFont val="Lucida Sans Unicode"/>
        <family val="2"/>
      </rPr>
      <t>LC-EA-IRMS (tekućinski kromatograf); LC-MS-MS (tekućinski kromatgraf sa spektometrijom mase); Piccaro (instrument za mjerenje izotopnih iona); LC-ICP-MS (tekućinski kromatograf s induktivno spregnutom plazmom); GC-MS-MS (plinski kromatograf sa spektometrijom mase); IC za analizu aniona i kationa u uzorcima vode (ionski kromatograf); ASE (instrument za ubrzanu ekstrakciju otapalima); Uređaj za ukoncentriravanje + generator dušika; Mikrovalna pećnica za razaranje uzoraka hrane; GPC - Sustav za pročišćavanje uzoraka s gel-propusnom kolonom; Mikroskop s kamerom; Krio mlin; Vaga; Planetarni mlin za tlo; Centrifuga s velikim brojem okretaja i termostatom okretaja; Pumpa za crpljenje uzoraka vode s pripadajućom opremom Rotavapor; Lijevak za membransku filtraciju; Inkubator s dvije 60 litarske komore; Laboratorijski hladnjak; Peć za žarenje; Pribor za uzorkovanje tla; Laboratorijski zamrzivač; Ultraturax: Rampa za membransku filtraciju sa 6 mjesta; Prijenosni rashladni uređaj; Dispenzor za membranske filtere; Laboratorijski sušionik; Vortex digitalni; Vakuum pumpa; Vortex obični, Uređaj za pripremu demineralizirane vode, Frontier NIR + SP10 STD + NIRA Accy + Spectrum Workflow Developer</t>
    </r>
  </si>
  <si>
    <r>
      <t xml:space="preserve">Element 2 Opremanje Centra za sigurnost i kvalitetu hrane / </t>
    </r>
    <r>
      <rPr>
        <sz val="11"/>
        <rFont val="Lucida Sans Unicode"/>
        <family val="2"/>
      </rPr>
      <t xml:space="preserve">Poslužitelj (ICT server); Uređaj za pohranu sigurnosnih kopija s programom za upravljanje; Rashladna redudantna jedinica za klimu; Diskovni sustav; SW licenca; Mrežni ormari (pasivni); Mrežni ormari (pasivni); Osobno računalo s monitorom; Printer; Mrežni uređaj (aktivni); Multimedijalni sustav za prezentaciju i diseminaciju rezultata istraživanja; Prijenosno računalo za senzorni laboratorija; Tableti za analitičare u senzornom boksu; Software za obradu rezultata senzornih analiza; </t>
    </r>
    <r>
      <rPr>
        <b/>
        <sz val="11"/>
        <rFont val="Lucida Sans Unicode"/>
        <family val="2"/>
      </rPr>
      <t>Element 4 Preseljenje i najam prostora/</t>
    </r>
    <r>
      <rPr>
        <sz val="11"/>
        <rFont val="Lucida Sans Unicode"/>
        <family val="2"/>
      </rPr>
      <t xml:space="preserve">  Trošak preseljenja server sobe</t>
    </r>
  </si>
  <si>
    <r>
      <t xml:space="preserve">Element 2 Opremanje Centra za sigurnost i kvalitetu hrane </t>
    </r>
    <r>
      <rPr>
        <sz val="11"/>
        <rFont val="Lucida Sans Unicode"/>
        <family val="2"/>
        <charset val="238"/>
      </rPr>
      <t xml:space="preserve">/ Prijenosno računalo za senzorni laboratorija; Tableti za analitičare u senzornom boksu; Software za obradu rezultata senzornih analiza; </t>
    </r>
  </si>
  <si>
    <t>EV-06 Nabava istraživačke i analitičke opreme - OPREMA PRIJAVITELJA I PARTNERA</t>
  </si>
  <si>
    <t xml:space="preserve">EV-07 Opremanje „Centra za sigurnost i kvalitetu hrane"    </t>
  </si>
  <si>
    <t>EV-08 Nabava IKT opreme</t>
  </si>
  <si>
    <t xml:space="preserve">EV-09 Nabava specijalnih vozila za potrebe provođenja znanstveno istraživačkih aktivnosti </t>
  </si>
  <si>
    <t>EV-10 Nabava usluge reorganizacijske reforme „Službe za zaštitu okoliša i zdravstvenu ekologiju“ i ustrojavanje Centra za sigurnost i kvalitetu hrane</t>
  </si>
  <si>
    <t>EV-11 Nabava usluge revizije projekta</t>
  </si>
  <si>
    <t>EV-12 Nabava usluga informiranja javnosti i vidljivosti projekta</t>
  </si>
  <si>
    <t>SAFU / Vanja Vukić</t>
  </si>
  <si>
    <r>
      <t xml:space="preserve">radovi, otvoreni postupak nabave </t>
    </r>
    <r>
      <rPr>
        <b/>
        <sz val="11"/>
        <color rgb="FFFF0000"/>
        <rFont val="Lucida Sans Unicode"/>
        <family val="2"/>
        <charset val="238"/>
      </rPr>
      <t xml:space="preserve">male </t>
    </r>
    <r>
      <rPr>
        <b/>
        <sz val="11"/>
        <rFont val="Lucida Sans Unicode"/>
        <family val="2"/>
      </rPr>
      <t>vrijednosti</t>
    </r>
  </si>
  <si>
    <t>EV-06 Nabava istraživačke i analitičke opreme - OPREMA PRIJAVITELJA</t>
  </si>
  <si>
    <r>
      <t xml:space="preserve">Element 2 Opremanje Centra za sigurnost i kvalitetu hrane </t>
    </r>
    <r>
      <rPr>
        <sz val="11"/>
        <rFont val="Lucida Sans Unicode"/>
        <family val="2"/>
      </rPr>
      <t>/</t>
    </r>
    <r>
      <rPr>
        <b/>
        <sz val="11"/>
        <rFont val="Lucida Sans Unicode"/>
        <family val="2"/>
        <charset val="238"/>
      </rPr>
      <t xml:space="preserve"> </t>
    </r>
    <r>
      <rPr>
        <sz val="11"/>
        <rFont val="Lucida Sans Unicode"/>
        <family val="2"/>
      </rPr>
      <t>LC-EA-IRMS (tekućinski kromatograf); LC-MS-MS (tekućinski kromatgraf sa spektometrijom mase); Piccaro (instrument za mjerenje izotopnih iona); LC-ICP-MS (tekućinski kromatograf s induktivno spregnutom plazmom); GC-MS-MS (plinski kromatograf sa spektometrijom mase); IC za analizu aniona i kationa u uzorcima vode (ionski kromatograf); ASE (instrument za ubrzanu ekstrakciju otapalima); Uređaj za ukoncentriravanje + generator dušika; Mikrovalna pećnica za razaranje uzoraka hrane; GPC - Sustav za pročišćavanje uzoraka s gel-propusnom kolonom; Mikroskop s kamerom; Krio mlin; Vaga; Planetarni mlin za tlo; Centrifuga s velikim brojem okretaja i termostatom okretaja; Pumpa za crpljenje uzoraka vode s pripadajućom opremom Rotavapor; Lijevak za membransku filtraciju; Inkubator s dvije 60 litarske komore; Laboratorijski hladnjak; Peć za žarenje; Pribor za uzorkovanje tla; Laboratorijski zamrzivač; Ultraturax: Rampa za membransku filtraciju sa 6 mjesta; Prijenosni rashladni uređaj; Dispenzor za membranske filtere; Laboratorijski sušionik; Vortex digitalni; Vakuum pumpa; Vortex obični</t>
    </r>
  </si>
  <si>
    <r>
      <t>Element 2 Opremanje Centra za sigurnost i kvalitetu hrane /</t>
    </r>
    <r>
      <rPr>
        <sz val="11"/>
        <rFont val="Lucida Sans Unicode"/>
        <family val="2"/>
      </rPr>
      <t xml:space="preserve"> ASE (instrument za ubrzanu ekstrakciju otapalima); Uređaj za ukoncentriravanje + generator dušika; Krio mlin; Vaga; Planetarni mlin za tlo; Centrifuga s velikim brojem okretaja i termostatom okretaja; Pumpa za crpljenje uzoraka vode s pripadajućom opremom Rotavapor; Lijevak za membransku filtraciju; Inkubator s dvije 60 litarske komore; Laboratorijski hladnjak; Peć za žarenje; Pribor za uzorkovanje tla; Laboratorijski zamrzivač; Ultraturax: Rampa za membransku filtraciju sa 6 mjesta; Prijenosni rashladni uređaj; Dispenzor za membranske filtere; Laboratorijski sušionik; Vortex digitalni; Vakuum pumpa; Vortex obični</t>
    </r>
  </si>
  <si>
    <t>EV-07 Nabava istraživačke i analitičke opreme - OPREMA PARTNERA</t>
  </si>
  <si>
    <t>Prof.dr.sc. Zoran Grgić (Sveučilište u Zagrebu, Agronomski fakultet)</t>
  </si>
  <si>
    <r>
      <t xml:space="preserve">Element 2 Opremanje Centra za sigurnost i kvalitetu hrane / </t>
    </r>
    <r>
      <rPr>
        <sz val="11"/>
        <rFont val="Lucida Sans Unicode"/>
        <family val="2"/>
      </rPr>
      <t>Frontier NIR + SP10 STD + NIRA Accy + Spectrum Workflow Developer</t>
    </r>
  </si>
  <si>
    <t>roba,  otvoreni postupak nabave male vrijednosti</t>
  </si>
  <si>
    <t>EV-08 Nabava računalne opreme za opremanje senzornog laboratorija - OPREMA PARTNERA</t>
  </si>
  <si>
    <r>
      <t xml:space="preserve">Element 2 Opremanje Centra za sigurnost i kvalitetu hrane </t>
    </r>
    <r>
      <rPr>
        <sz val="11"/>
        <rFont val="Lucida Sans Unicode"/>
        <family val="2"/>
      </rPr>
      <t xml:space="preserve">/ Prijenosno računalo za senzorni laboratorija; Tableti za analitičare u senzornom boksu; Software za obradu rezultata senzornih analiza; </t>
    </r>
  </si>
  <si>
    <t>roba, jednostavni postupak</t>
  </si>
  <si>
    <t>EV-09 Opremanje senzornog laboratorija - OPREMA PARTNERA</t>
  </si>
  <si>
    <r>
      <t xml:space="preserve">Element 2 Opremanje Centra za sigurnost i kvalitetu hrane / </t>
    </r>
    <r>
      <rPr>
        <sz val="11"/>
        <rFont val="Lucida Sans Unicode"/>
        <family val="2"/>
      </rPr>
      <t xml:space="preserve">Opremanje senzornog laboratorija; Konvekcijska pećnica </t>
    </r>
  </si>
  <si>
    <t xml:space="preserve">EV-10 Opremanje „Centra za sigurnost i kvalitetu hrane"    </t>
  </si>
  <si>
    <r>
      <t>Element 1 Rekonstrukcija objekta Centra za sigurnost i kvalitetu hrane/</t>
    </r>
    <r>
      <rPr>
        <sz val="11"/>
        <rFont val="Lucida Sans Unicode"/>
        <family val="2"/>
        <charset val="238"/>
      </rPr>
      <t xml:space="preserve"> Radni pultevi; Podpultni ormarići; Police od inoxa; Uredski ormari; Zidni ormarići; Uredski i kuhinjski stolovi; Laboratorijske stolice; Izrada namještaja po mjeri; Uredske i kuhinjske stolice; Razno (sitni inventar); Stolovi za analitičku vagu; Laboratorijski ormari; Digestori; Sigurnosni ormari za skladištenje kemikalija; Nape; Odsisne "ruke"; incidentni tuševi </t>
    </r>
    <r>
      <rPr>
        <b/>
        <sz val="11"/>
        <rFont val="Lucida Sans Unicode"/>
        <family val="2"/>
        <charset val="238"/>
      </rPr>
      <t xml:space="preserve">Element 2 Opremanje Centra za sigurnost i kvalitetu hrane </t>
    </r>
    <r>
      <rPr>
        <sz val="11"/>
        <rFont val="Lucida Sans Unicode"/>
        <family val="2"/>
        <charset val="238"/>
      </rPr>
      <t>/ Uređaj za pripremu demineralizirane vode;</t>
    </r>
  </si>
  <si>
    <t>Grupa 2: Uređaj za pripremu demineralizirane vode</t>
  </si>
  <si>
    <r>
      <t>Element 2 Opremanje Centra za sigurnost i kvalitetu hrane /</t>
    </r>
    <r>
      <rPr>
        <sz val="11"/>
        <rFont val="Lucida Sans Unicode"/>
        <family val="2"/>
        <charset val="238"/>
      </rPr>
      <t xml:space="preserve"> Uređaj za pripremu demineralizirane vode;</t>
    </r>
  </si>
  <si>
    <t>EV-11 Nabava IKT opreme</t>
  </si>
  <si>
    <r>
      <t xml:space="preserve">Element 2 Opremanje Centra za sigurnost i kvalitetu hrane / </t>
    </r>
    <r>
      <rPr>
        <sz val="11"/>
        <rFont val="Lucida Sans Unicode"/>
        <family val="2"/>
      </rPr>
      <t>Poslužitelj (ICT server); Uređaj za pohranu sigurnosnih kopija s programom za upravljanje; Rashladna redudantna jedinica za klimu; Diskovni sustav; SW licenca; Mrežni ormari (pasivni); Mrežni ormari (pasivni); Osobno računalo s monitorom; Printer; Mrežni uređaj (aktivni); Multimedijalni sustav za prezentaciju i diseminaciju rezultata istraživanja</t>
    </r>
  </si>
  <si>
    <t xml:space="preserve">EV-12 Nabava specijalnih vozila za potrebe provođenja znanstveno istraživačkih aktivnosti </t>
  </si>
  <si>
    <t>EV-13 Nabava usluge reorganizacijske reforme „Službe za zaštitu okoliša i zdravstvenu ekologiju“ i ustrojavanje Centra za sigurnost i kvalitetu hrane</t>
  </si>
  <si>
    <t>EV-14 Nabava usluge revizije projekta</t>
  </si>
  <si>
    <t>usluga, jednostavni postupak</t>
  </si>
  <si>
    <t>EV-15 Nabava usluga informiranja javnosti i vidljivosti projekta</t>
  </si>
  <si>
    <t xml:space="preserve"> usluga, jednostavni postupak</t>
  </si>
  <si>
    <t>Sveučilište u Zagrebu
Agronomski fakultet</t>
  </si>
  <si>
    <t>Prof.dr.sc. Zoran Grgić, dekan</t>
  </si>
  <si>
    <t>U Zagrebu, 03.07.2018.</t>
  </si>
  <si>
    <t xml:space="preserve">EV-13 Nabava usluga informiranja javnosti </t>
  </si>
  <si>
    <t>EV-14 Nabava usluga vidljivosti projekta</t>
  </si>
  <si>
    <r>
      <t xml:space="preserve"> usluga, jednostavna nabava
Aktivnosti odrađene
</t>
    </r>
    <r>
      <rPr>
        <sz val="11"/>
        <color rgb="FFFF0000"/>
        <rFont val="Lucida Sans Unicode"/>
        <family val="2"/>
        <charset val="238"/>
      </rPr>
      <t>Korisnik neće potraživati sredstva</t>
    </r>
  </si>
  <si>
    <r>
      <t xml:space="preserve">Element V Promidžba i vidljivost /                           </t>
    </r>
    <r>
      <rPr>
        <sz val="11"/>
        <rFont val="Lucida Sans Unicode"/>
        <family val="2"/>
      </rPr>
      <t>Okrugli stolovi (5); 
Međunarodna konferencija na temu sigurnosti i kvalitete hrane (1); 
Završna konferencija, catering</t>
    </r>
  </si>
  <si>
    <r>
      <t xml:space="preserve">Element V Promidžba i vidljivost /                           </t>
    </r>
    <r>
      <rPr>
        <sz val="11"/>
        <rFont val="Lucida Sans Unicode"/>
        <family val="2"/>
      </rPr>
      <t xml:space="preserve">Početna konferencija, catering; 
Međunarodna konferencija na temu sigurnosti i kvalitete hrane (1); </t>
    </r>
  </si>
  <si>
    <r>
      <t xml:space="preserve">Element V Promidžba i vidljivost /                           </t>
    </r>
    <r>
      <rPr>
        <sz val="11"/>
        <rFont val="Lucida Sans Unicode"/>
        <family val="2"/>
      </rPr>
      <t xml:space="preserve"> Privremena i trajna ploča; 
Naljepnice za opremu</t>
    </r>
  </si>
  <si>
    <r>
      <t xml:space="preserve">Element PM Upravljanje projektom i administracija / 
</t>
    </r>
    <r>
      <rPr>
        <sz val="11"/>
        <rFont val="Lucida Sans Unicode"/>
        <family val="2"/>
      </rPr>
      <t>Usluga revizije projekta</t>
    </r>
  </si>
  <si>
    <t>x</t>
  </si>
  <si>
    <t>Nabava usluga informiranja javnosti i vidljivosti projekta</t>
  </si>
  <si>
    <t>Tko provodi postupak javne nabave</t>
  </si>
  <si>
    <t>Grad Zagreb - Ured za javnu nabavu</t>
  </si>
  <si>
    <r>
      <t>Element V Promidžba i vidljivost /                           -</t>
    </r>
    <r>
      <rPr>
        <sz val="11"/>
        <rFont val="Lucida Sans Unicode"/>
        <family val="2"/>
      </rPr>
      <t xml:space="preserve">Početna konferencija, catering; 
-jedna Međunarodna konferencija na temu sigurnosti i kvalitete hrane </t>
    </r>
  </si>
  <si>
    <t>Grupa 1. Usluge demontaže, prijevoza, montaže i validacije instrumenata proizvođača / PERKIN ELMER</t>
  </si>
  <si>
    <t>Grupa 2. Usluge demontaže, prijevoza, montaže i validacije instrumenata proizvođača / SHIMADZU, OI ANALITIKA</t>
  </si>
  <si>
    <t>Grupa 3. Usluge demontaže, prijevoza, montaže i validacije instrumenata proizvođača / Agilent, Peek Scientic</t>
  </si>
  <si>
    <t>Grupa 4. Usluge demontaže, prijevoza, montaže i validacije instrumenata proizvođača / MILESTONE</t>
  </si>
  <si>
    <t>Grupa 5. Usluge demontaže, prijevoza, montaže i validacije instrumenata proizvođača / BUCHI, METHROM</t>
  </si>
  <si>
    <t>Grupa 6. Usluge demontaže, prijevoza, montaže i validacije instrumenata proizvođača / ANALITIK JENA</t>
  </si>
  <si>
    <t>Grupa 7. Usluge demontaže, prijevoza, montaže i validacije instrumenata proizvođača / WATERS</t>
  </si>
  <si>
    <t>Grupa 8. Usluge demontaže, prijevoza, montaže i validacije instrumenata proizvođača / THERMO ELECTRON, MRC LTD</t>
  </si>
  <si>
    <t>Grupa 11. Usluge demontaže, prijevoza, montaže i validacije instrumenata proizvođača / Iskra, Heraus</t>
  </si>
  <si>
    <t>Grupa 9. Usluge demontaže, prijevoza, montaže i validacije instrumenata proizvođača / MIELE****</t>
  </si>
  <si>
    <t>Grupa 10. Usluge demontaže, prijevoza, montaže i validacije instrumenata proizvođača / SMEG****</t>
  </si>
  <si>
    <t>Grupa 1. Usluge demontaže, prijevoza, montaže i validacije instrumenata proizvođača / BUCHI, METHROM</t>
  </si>
  <si>
    <t>Grupa 2. Usluge demontaže, prijevoza, montaže i validacije instrumenata proizvođača / ANALITIK JENA</t>
  </si>
  <si>
    <t>Grupa 3. Usluge demontaže, prijevoza, montaže i validacije instrumenata proizvođača / THERMO ELECTRON, MRC LTD</t>
  </si>
  <si>
    <t>Grupa 6. Usluge demontaže, prijevoza, montaže i validacije instrumenata proizvođača / Iskra, Heraus</t>
  </si>
  <si>
    <t>Grupa 4. Usluge demontaže, prijevoza, montaže i validacije instrumenata proizvođača / MIELE</t>
  </si>
  <si>
    <t>Grupa 5. Usluge demontaže, prijevoza, montaže i validacije instrumenata proizvođača / SMEG</t>
  </si>
  <si>
    <t>Grupa 1. Tablet rčunala i prijenosno računalo</t>
  </si>
  <si>
    <t>Grupa 2. Software za obradu rezultata senzornih analiza</t>
  </si>
  <si>
    <r>
      <t xml:space="preserve">EV-14 Nabava IKT opreme - računalna oprema za opremanje senzornog laboratorija (oprema partnera) - </t>
    </r>
    <r>
      <rPr>
        <b/>
        <sz val="11"/>
        <color rgb="FFFF0000"/>
        <rFont val="Lucida Sans Unicode"/>
        <family val="2"/>
        <charset val="238"/>
      </rPr>
      <t>ponovljeni postupak</t>
    </r>
  </si>
  <si>
    <r>
      <t xml:space="preserve">EV-13 Nabava Usluge demontaže, prijevoza, montaže i validacije instrumenata - </t>
    </r>
    <r>
      <rPr>
        <b/>
        <sz val="11"/>
        <color rgb="FFFF0000"/>
        <rFont val="Lucida Sans Unicode"/>
        <family val="2"/>
        <charset val="238"/>
      </rPr>
      <t>ponovljeni postupak</t>
    </r>
  </si>
  <si>
    <r>
      <rPr>
        <b/>
        <sz val="11"/>
        <rFont val="Lucida Sans Unicode"/>
        <family val="2"/>
        <charset val="238"/>
      </rPr>
      <t>Element 4 Preseljenje i najam prostora</t>
    </r>
    <r>
      <rPr>
        <sz val="11"/>
        <rFont val="Lucida Sans Unicode"/>
        <family val="2"/>
        <charset val="238"/>
      </rPr>
      <t xml:space="preserve">/ </t>
    </r>
    <r>
      <rPr>
        <sz val="11"/>
        <rFont val="Lucida Sans Unicode"/>
        <family val="2"/>
      </rPr>
      <t>Demontaža, prijevoz, montaža i validacija instrumenata</t>
    </r>
  </si>
  <si>
    <r>
      <t>Element PM Upravljanje projektom i administracija/</t>
    </r>
    <r>
      <rPr>
        <sz val="11"/>
        <rFont val="Lucida Sans Unicode"/>
        <family val="2"/>
      </rPr>
      <t>Usluga provedbe postupaka javne nabave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</si>
</sst>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name val="Lucida Sans Unicode"/>
      <family val="2"/>
      <charset val="238"/>
    </font>
    <font>
      <sz val="10"/>
      <name val="Calibri"/>
      <family val="2"/>
      <charset val="238"/>
    </font>
    <font>
      <b/>
      <sz val="11"/>
      <name val="Lucida Sans Unicode"/>
      <family val="2"/>
      <charset val="238"/>
    </font>
    <font>
      <i/>
      <sz val="11"/>
      <color indexed="8"/>
      <name val="Lucida Sans Unicode"/>
      <family val="2"/>
      <charset val="238"/>
    </font>
    <font>
      <sz val="11"/>
      <name val="Lucida Sans Unicode"/>
      <family val="2"/>
    </font>
    <font>
      <sz val="11"/>
      <color indexed="8"/>
      <name val="Lucida Sans Unicode"/>
      <family val="2"/>
    </font>
    <font>
      <sz val="11"/>
      <color rgb="FFFF0000"/>
      <name val="Lucida Sans Unicode"/>
      <family val="2"/>
    </font>
    <font>
      <b/>
      <sz val="10"/>
      <name val="Calibri"/>
      <family val="2"/>
      <charset val="238"/>
    </font>
    <font>
      <b/>
      <sz val="11"/>
      <name val="Lucida Sans Unicode"/>
      <family val="2"/>
    </font>
    <font>
      <b/>
      <sz val="16"/>
      <name val="Calibri"/>
      <family val="2"/>
      <charset val="238"/>
    </font>
    <font>
      <b/>
      <sz val="14"/>
      <name val="Lucida Sans Unicode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6"/>
      <name val="Calibri"/>
      <family val="2"/>
    </font>
    <font>
      <b/>
      <sz val="16"/>
      <name val="Calibri"/>
      <family val="2"/>
    </font>
    <font>
      <i/>
      <sz val="11"/>
      <name val="Lucida Sans Unicode"/>
      <family val="2"/>
      <charset val="238"/>
    </font>
    <font>
      <sz val="11"/>
      <color rgb="FFFF0000"/>
      <name val="Lucida Sans Unicode"/>
      <family val="2"/>
      <charset val="238"/>
    </font>
    <font>
      <sz val="16"/>
      <name val="Calibri"/>
      <family val="2"/>
      <charset val="238"/>
    </font>
    <font>
      <b/>
      <sz val="11"/>
      <color rgb="FFFF0000"/>
      <name val="Lucida Sans Unicode"/>
      <family val="2"/>
      <charset val="238"/>
    </font>
    <font>
      <b/>
      <sz val="11"/>
      <color rgb="FFFF0000"/>
      <name val="Lucida Sans Unicode"/>
      <family val="2"/>
    </font>
    <font>
      <sz val="12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b/>
      <sz val="16"/>
      <color indexed="81"/>
      <name val="Tahoma"/>
      <family val="2"/>
      <charset val="238"/>
    </font>
    <font>
      <sz val="16"/>
      <color indexed="81"/>
      <name val="Tahoma"/>
      <family val="2"/>
      <charset val="238"/>
    </font>
    <font>
      <b/>
      <sz val="14"/>
      <color indexed="81"/>
      <name val="Tahoma"/>
      <family val="2"/>
      <charset val="238"/>
    </font>
    <font>
      <sz val="14"/>
      <color indexed="81"/>
      <name val="Tahoma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18">
    <xf numFmtId="0" fontId="0" fillId="0" borderId="0" xfId="0"/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0" borderId="0" xfId="1" applyFont="1" applyAlignment="1">
      <alignment vertical="top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6" fillId="0" borderId="0" xfId="0" applyNumberFormat="1" applyFont="1" applyProtection="1">
      <protection locked="0"/>
    </xf>
    <xf numFmtId="4" fontId="7" fillId="0" borderId="0" xfId="1" applyNumberFormat="1" applyFont="1" applyAlignment="1">
      <alignment vertical="top"/>
    </xf>
    <xf numFmtId="4" fontId="8" fillId="0" borderId="0" xfId="1" applyNumberFormat="1" applyFont="1" applyAlignment="1">
      <alignment vertical="top"/>
    </xf>
    <xf numFmtId="0" fontId="2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right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9" fillId="0" borderId="0" xfId="0" applyFont="1" applyProtection="1"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right"/>
    </xf>
    <xf numFmtId="0" fontId="12" fillId="0" borderId="0" xfId="0" applyFont="1" applyAlignment="1">
      <alignment horizontal="right" vertical="center" wrapText="1"/>
    </xf>
    <xf numFmtId="4" fontId="12" fillId="0" borderId="0" xfId="0" applyNumberFormat="1" applyFont="1" applyAlignment="1">
      <alignment horizontal="right" vertical="center" wrapText="1"/>
    </xf>
    <xf numFmtId="0" fontId="2" fillId="5" borderId="0" xfId="0" applyFont="1" applyFill="1" applyProtection="1">
      <protection locked="0"/>
    </xf>
    <xf numFmtId="0" fontId="2" fillId="6" borderId="0" xfId="0" applyFont="1" applyFill="1" applyProtection="1">
      <protection locked="0"/>
    </xf>
    <xf numFmtId="4" fontId="0" fillId="0" borderId="0" xfId="0" applyNumberFormat="1"/>
    <xf numFmtId="4" fontId="13" fillId="0" borderId="0" xfId="0" applyNumberFormat="1" applyFont="1"/>
    <xf numFmtId="3" fontId="2" fillId="0" borderId="1" xfId="0" applyNumberFormat="1" applyFont="1" applyBorder="1" applyAlignment="1" applyProtection="1">
      <alignment horizontal="center" vertical="center" wrapText="1"/>
      <protection locked="0"/>
    </xf>
    <xf numFmtId="4" fontId="6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10" fillId="7" borderId="1" xfId="0" applyFont="1" applyFill="1" applyBorder="1" applyAlignment="1" applyProtection="1">
      <alignment horizontal="center" vertical="center" wrapText="1"/>
      <protection locked="0"/>
    </xf>
    <xf numFmtId="0" fontId="10" fillId="8" borderId="1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4" fillId="0" borderId="2" xfId="0" applyFont="1" applyBorder="1"/>
    <xf numFmtId="4" fontId="14" fillId="0" borderId="0" xfId="0" applyNumberFormat="1" applyFont="1"/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17" fillId="0" borderId="0" xfId="1" applyFont="1" applyAlignment="1">
      <alignment vertical="top"/>
    </xf>
    <xf numFmtId="0" fontId="14" fillId="0" borderId="0" xfId="0" applyFont="1" applyAlignment="1">
      <alignment horizontal="left" vertical="center" indent="8"/>
    </xf>
    <xf numFmtId="0" fontId="19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indent="8"/>
    </xf>
    <xf numFmtId="0" fontId="14" fillId="0" borderId="0" xfId="0" applyFont="1" applyAlignment="1">
      <alignment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3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18" fillId="0" borderId="1" xfId="0" applyNumberFormat="1" applyFont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horizontal="left" vertical="center" wrapText="1"/>
    </xf>
    <xf numFmtId="0" fontId="4" fillId="10" borderId="1" xfId="0" applyFont="1" applyFill="1" applyBorder="1" applyAlignment="1">
      <alignment horizontal="left" vertical="center" wrapText="1"/>
    </xf>
    <xf numFmtId="4" fontId="4" fillId="10" borderId="1" xfId="0" applyNumberFormat="1" applyFont="1" applyFill="1" applyBorder="1" applyAlignment="1">
      <alignment horizontal="right" vertical="center" wrapText="1"/>
    </xf>
    <xf numFmtId="0" fontId="4" fillId="10" borderId="1" xfId="0" applyFont="1" applyFill="1" applyBorder="1" applyAlignment="1" applyProtection="1">
      <alignment horizontal="center" vertical="center" wrapText="1"/>
      <protection locked="0"/>
    </xf>
    <xf numFmtId="0" fontId="11" fillId="10" borderId="1" xfId="0" applyFont="1" applyFill="1" applyBorder="1" applyAlignment="1" applyProtection="1">
      <alignment horizontal="center" vertical="center"/>
      <protection locked="0"/>
    </xf>
    <xf numFmtId="3" fontId="10" fillId="1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1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0" fillId="1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left"/>
      <protection locked="0"/>
    </xf>
    <xf numFmtId="0" fontId="5" fillId="0" borderId="0" xfId="1" applyFont="1" applyAlignment="1">
      <alignment horizontal="left" vertical="top"/>
    </xf>
    <xf numFmtId="0" fontId="17" fillId="0" borderId="0" xfId="1" applyFont="1" applyAlignment="1">
      <alignment horizontal="left" vertical="top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/>
    </xf>
    <xf numFmtId="0" fontId="14" fillId="0" borderId="2" xfId="0" applyFont="1" applyBorder="1" applyAlignment="1">
      <alignment horizontal="left"/>
    </xf>
    <xf numFmtId="4" fontId="4" fillId="10" borderId="1" xfId="0" applyNumberFormat="1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2" fillId="10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 wrapText="1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_Annex 4 3_Procurement Plan Timetable" xfId="1" xr:uid="{00000000-0005-0000-0000-000001000000}"/>
  </cellStyles>
  <dxfs count="0"/>
  <tableStyles count="0" defaultTableStyle="TableStyleMedium9" defaultPivotStyle="PivotStyleLight16"/>
  <colors>
    <mruColors>
      <color rgb="FFD9D9D9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07609-48A9-42FA-8120-6AF9E64267A1}">
  <dimension ref="A1:BH56"/>
  <sheetViews>
    <sheetView zoomScale="70" zoomScaleNormal="70" workbookViewId="0">
      <pane xSplit="1" ySplit="2" topLeftCell="D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5" x14ac:dyDescent="0.25"/>
  <cols>
    <col min="1" max="1" width="50.85546875" customWidth="1"/>
    <col min="2" max="2" width="26.28515625" customWidth="1"/>
    <col min="3" max="4" width="25.140625" customWidth="1"/>
    <col min="5" max="5" width="34.140625" customWidth="1"/>
    <col min="6" max="6" width="19.28515625" customWidth="1"/>
    <col min="7" max="7" width="47.5703125" customWidth="1"/>
    <col min="8" max="8" width="11.42578125" customWidth="1"/>
    <col min="9" max="9" width="10" customWidth="1"/>
    <col min="10" max="10" width="16" customWidth="1"/>
    <col min="11" max="11" width="32.5703125" style="6" customWidth="1"/>
    <col min="12" max="60" width="4.7109375" customWidth="1"/>
  </cols>
  <sheetData>
    <row r="1" spans="1:60" x14ac:dyDescent="0.25">
      <c r="A1" s="111" t="s">
        <v>7</v>
      </c>
      <c r="B1" s="112" t="s">
        <v>16</v>
      </c>
      <c r="C1" s="112" t="s">
        <v>8</v>
      </c>
      <c r="D1" s="112" t="s">
        <v>9</v>
      </c>
      <c r="E1" s="111" t="s">
        <v>0</v>
      </c>
      <c r="F1" s="111" t="s">
        <v>13</v>
      </c>
      <c r="G1" s="111" t="s">
        <v>14</v>
      </c>
      <c r="H1" s="111" t="s">
        <v>1</v>
      </c>
      <c r="I1" s="113" t="s">
        <v>2</v>
      </c>
      <c r="J1" s="113"/>
      <c r="K1" s="111" t="s">
        <v>17</v>
      </c>
      <c r="L1" s="107">
        <v>2018</v>
      </c>
      <c r="M1" s="107"/>
      <c r="N1" s="107"/>
      <c r="O1" s="107">
        <v>2019</v>
      </c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>
        <v>2020</v>
      </c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>
        <v>2021</v>
      </c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>
        <v>2022</v>
      </c>
      <c r="AZ1" s="107"/>
      <c r="BA1" s="107"/>
      <c r="BB1" s="107"/>
      <c r="BC1" s="107"/>
      <c r="BD1" s="107"/>
      <c r="BE1" s="107"/>
      <c r="BF1" s="107"/>
      <c r="BG1" s="107"/>
      <c r="BH1" s="107"/>
    </row>
    <row r="2" spans="1:60" ht="85.5" x14ac:dyDescent="0.25">
      <c r="A2" s="114"/>
      <c r="B2" s="112"/>
      <c r="C2" s="112"/>
      <c r="D2" s="112"/>
      <c r="E2" s="113"/>
      <c r="F2" s="111"/>
      <c r="G2" s="112"/>
      <c r="H2" s="111"/>
      <c r="I2" s="51" t="s">
        <v>3</v>
      </c>
      <c r="J2" s="51" t="s">
        <v>4</v>
      </c>
      <c r="K2" s="111"/>
      <c r="L2" s="52">
        <v>10</v>
      </c>
      <c r="M2" s="52">
        <v>11</v>
      </c>
      <c r="N2" s="52">
        <v>12</v>
      </c>
      <c r="O2" s="52">
        <v>1</v>
      </c>
      <c r="P2" s="52">
        <v>2</v>
      </c>
      <c r="Q2" s="52">
        <v>3</v>
      </c>
      <c r="R2" s="52">
        <v>4</v>
      </c>
      <c r="S2" s="52">
        <v>5</v>
      </c>
      <c r="T2" s="52">
        <v>6</v>
      </c>
      <c r="U2" s="52">
        <v>7</v>
      </c>
      <c r="V2" s="52">
        <v>8</v>
      </c>
      <c r="W2" s="52">
        <v>9</v>
      </c>
      <c r="X2" s="52">
        <v>10</v>
      </c>
      <c r="Y2" s="52">
        <v>11</v>
      </c>
      <c r="Z2" s="52">
        <v>12</v>
      </c>
      <c r="AA2" s="52">
        <v>1</v>
      </c>
      <c r="AB2" s="52">
        <v>2</v>
      </c>
      <c r="AC2" s="52">
        <v>3</v>
      </c>
      <c r="AD2" s="52">
        <v>4</v>
      </c>
      <c r="AE2" s="52">
        <v>5</v>
      </c>
      <c r="AF2" s="52">
        <v>6</v>
      </c>
      <c r="AG2" s="52">
        <v>7</v>
      </c>
      <c r="AH2" s="52">
        <v>8</v>
      </c>
      <c r="AI2" s="52">
        <v>9</v>
      </c>
      <c r="AJ2" s="52">
        <v>10</v>
      </c>
      <c r="AK2" s="52">
        <v>11</v>
      </c>
      <c r="AL2" s="52">
        <v>12</v>
      </c>
      <c r="AM2" s="52">
        <v>1</v>
      </c>
      <c r="AN2" s="52">
        <v>2</v>
      </c>
      <c r="AO2" s="52">
        <v>3</v>
      </c>
      <c r="AP2" s="52">
        <v>4</v>
      </c>
      <c r="AQ2" s="52">
        <v>5</v>
      </c>
      <c r="AR2" s="52">
        <v>6</v>
      </c>
      <c r="AS2" s="52">
        <v>7</v>
      </c>
      <c r="AT2" s="52">
        <v>8</v>
      </c>
      <c r="AU2" s="52">
        <v>9</v>
      </c>
      <c r="AV2" s="52">
        <v>10</v>
      </c>
      <c r="AW2" s="52">
        <v>11</v>
      </c>
      <c r="AX2" s="52">
        <v>12</v>
      </c>
      <c r="AY2" s="52">
        <v>1</v>
      </c>
      <c r="AZ2" s="52">
        <v>2</v>
      </c>
      <c r="BA2" s="52">
        <v>3</v>
      </c>
      <c r="BB2" s="52">
        <v>4</v>
      </c>
      <c r="BC2" s="52">
        <v>5</v>
      </c>
      <c r="BD2" s="52">
        <v>6</v>
      </c>
      <c r="BE2" s="52">
        <v>7</v>
      </c>
      <c r="BF2" s="52">
        <v>8</v>
      </c>
      <c r="BG2" s="52">
        <v>9</v>
      </c>
      <c r="BH2" s="52">
        <v>10</v>
      </c>
    </row>
    <row r="3" spans="1:60" ht="77.25" customHeight="1" x14ac:dyDescent="0.25">
      <c r="A3" s="53" t="s">
        <v>43</v>
      </c>
      <c r="B3" s="54">
        <v>200000</v>
      </c>
      <c r="C3" s="54">
        <f>B3*0.25</f>
        <v>50000</v>
      </c>
      <c r="D3" s="54">
        <f>B3+C3</f>
        <v>250000</v>
      </c>
      <c r="E3" s="44" t="s">
        <v>40</v>
      </c>
      <c r="F3" s="44" t="s">
        <v>50</v>
      </c>
      <c r="G3" s="15" t="s">
        <v>15</v>
      </c>
      <c r="H3" s="44" t="s">
        <v>86</v>
      </c>
      <c r="I3" s="30" t="s">
        <v>10</v>
      </c>
      <c r="J3" s="15"/>
      <c r="K3" s="15" t="s">
        <v>19</v>
      </c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</row>
    <row r="4" spans="1:60" ht="147.75" customHeight="1" x14ac:dyDescent="0.25">
      <c r="A4" s="53" t="s">
        <v>56</v>
      </c>
      <c r="B4" s="54">
        <f>9341632+9314207+855358+4663215+401441+5879328+1751104+226993+667147+605000</f>
        <v>33705425</v>
      </c>
      <c r="C4" s="54">
        <f>B4*0.25</f>
        <v>8426356.25</v>
      </c>
      <c r="D4" s="54">
        <f>B4+C4</f>
        <v>42131781.25</v>
      </c>
      <c r="E4" s="44" t="s">
        <v>40</v>
      </c>
      <c r="F4" s="44" t="s">
        <v>50</v>
      </c>
      <c r="G4" s="15" t="s">
        <v>59</v>
      </c>
      <c r="H4" s="44" t="s">
        <v>86</v>
      </c>
      <c r="I4" s="30" t="s">
        <v>10</v>
      </c>
      <c r="J4" s="15"/>
      <c r="K4" s="56" t="s">
        <v>87</v>
      </c>
      <c r="L4" s="57"/>
      <c r="M4" s="57"/>
      <c r="N4" s="57"/>
      <c r="O4" s="57"/>
      <c r="P4" s="57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</row>
    <row r="5" spans="1:60" ht="71.25" customHeight="1" x14ac:dyDescent="0.25">
      <c r="A5" s="53" t="s">
        <v>44</v>
      </c>
      <c r="B5" s="54">
        <v>945000</v>
      </c>
      <c r="C5" s="54">
        <f t="shared" ref="C5:C28" si="0">B5*0.25</f>
        <v>236250</v>
      </c>
      <c r="D5" s="54">
        <f t="shared" ref="D5:D28" si="1">B5+C5</f>
        <v>1181250</v>
      </c>
      <c r="E5" s="44" t="s">
        <v>40</v>
      </c>
      <c r="F5" s="44" t="s">
        <v>50</v>
      </c>
      <c r="G5" s="15" t="s">
        <v>36</v>
      </c>
      <c r="H5" s="44" t="s">
        <v>86</v>
      </c>
      <c r="I5" s="30" t="s">
        <v>10</v>
      </c>
      <c r="J5" s="15"/>
      <c r="K5" s="15" t="s">
        <v>19</v>
      </c>
      <c r="L5" s="57"/>
      <c r="M5" s="57"/>
      <c r="N5" s="57"/>
      <c r="O5" s="57"/>
      <c r="P5" s="57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</row>
    <row r="6" spans="1:60" ht="72" customHeight="1" x14ac:dyDescent="0.25">
      <c r="A6" s="53" t="s">
        <v>58</v>
      </c>
      <c r="B6" s="54">
        <v>306000</v>
      </c>
      <c r="C6" s="54">
        <f t="shared" si="0"/>
        <v>76500</v>
      </c>
      <c r="D6" s="54">
        <f t="shared" si="1"/>
        <v>382500</v>
      </c>
      <c r="E6" s="44" t="s">
        <v>40</v>
      </c>
      <c r="F6" s="44" t="s">
        <v>50</v>
      </c>
      <c r="G6" s="15" t="s">
        <v>28</v>
      </c>
      <c r="H6" s="44" t="s">
        <v>86</v>
      </c>
      <c r="I6" s="30" t="s">
        <v>10</v>
      </c>
      <c r="J6" s="15"/>
      <c r="K6" s="15" t="s">
        <v>54</v>
      </c>
      <c r="L6" s="57"/>
      <c r="M6" s="57"/>
      <c r="N6" s="57"/>
      <c r="O6" s="57"/>
      <c r="P6" s="57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</row>
    <row r="7" spans="1:60" ht="57" customHeight="1" x14ac:dyDescent="0.25">
      <c r="A7" s="53" t="s">
        <v>57</v>
      </c>
      <c r="B7" s="54">
        <v>526500</v>
      </c>
      <c r="C7" s="54">
        <f>B7*0.25</f>
        <v>131625</v>
      </c>
      <c r="D7" s="54">
        <f>B7+C7</f>
        <v>658125</v>
      </c>
      <c r="E7" s="44" t="s">
        <v>40</v>
      </c>
      <c r="F7" s="44" t="s">
        <v>50</v>
      </c>
      <c r="G7" s="15" t="s">
        <v>51</v>
      </c>
      <c r="H7" s="44" t="s">
        <v>86</v>
      </c>
      <c r="I7" s="30" t="s">
        <v>10</v>
      </c>
      <c r="J7" s="15"/>
      <c r="K7" s="15" t="s">
        <v>54</v>
      </c>
      <c r="L7" s="57"/>
      <c r="M7" s="57"/>
      <c r="N7" s="57"/>
      <c r="O7" s="57"/>
      <c r="P7" s="57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</row>
    <row r="8" spans="1:60" ht="57" x14ac:dyDescent="0.25">
      <c r="A8" s="53" t="s">
        <v>45</v>
      </c>
      <c r="B8" s="54">
        <v>628500</v>
      </c>
      <c r="C8" s="54">
        <f t="shared" si="0"/>
        <v>157125</v>
      </c>
      <c r="D8" s="54">
        <f t="shared" si="1"/>
        <v>785625</v>
      </c>
      <c r="E8" s="44" t="s">
        <v>40</v>
      </c>
      <c r="F8" s="44" t="s">
        <v>50</v>
      </c>
      <c r="G8" s="15" t="s">
        <v>20</v>
      </c>
      <c r="H8" s="44" t="s">
        <v>86</v>
      </c>
      <c r="I8" s="30" t="s">
        <v>10</v>
      </c>
      <c r="J8" s="15"/>
      <c r="K8" s="15" t="s">
        <v>19</v>
      </c>
      <c r="L8" s="57"/>
      <c r="M8" s="57"/>
      <c r="N8" s="57"/>
      <c r="O8" s="57"/>
      <c r="P8" s="57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</row>
    <row r="9" spans="1:60" ht="57" x14ac:dyDescent="0.25">
      <c r="A9" s="53" t="s">
        <v>46</v>
      </c>
      <c r="B9" s="54">
        <v>476000</v>
      </c>
      <c r="C9" s="54">
        <f t="shared" si="0"/>
        <v>119000</v>
      </c>
      <c r="D9" s="54">
        <f t="shared" si="1"/>
        <v>595000</v>
      </c>
      <c r="E9" s="44" t="s">
        <v>40</v>
      </c>
      <c r="F9" s="44" t="s">
        <v>50</v>
      </c>
      <c r="G9" s="15" t="s">
        <v>21</v>
      </c>
      <c r="H9" s="14" t="s">
        <v>86</v>
      </c>
      <c r="I9" s="30" t="s">
        <v>10</v>
      </c>
      <c r="J9" s="58"/>
      <c r="K9" s="15" t="s">
        <v>19</v>
      </c>
      <c r="L9" s="57"/>
      <c r="M9" s="57"/>
      <c r="N9" s="57"/>
      <c r="O9" s="57"/>
      <c r="P9" s="57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</row>
    <row r="10" spans="1:60" ht="329.25" customHeight="1" x14ac:dyDescent="0.25">
      <c r="A10" s="53" t="s">
        <v>88</v>
      </c>
      <c r="B10" s="54">
        <f>SUM(B11:B14)</f>
        <v>14412964</v>
      </c>
      <c r="C10" s="54">
        <f t="shared" ref="C10:D10" si="2">SUM(C11:C14)</f>
        <v>3603241</v>
      </c>
      <c r="D10" s="54">
        <f t="shared" si="2"/>
        <v>18016205</v>
      </c>
      <c r="E10" s="44" t="s">
        <v>40</v>
      </c>
      <c r="F10" s="44" t="s">
        <v>50</v>
      </c>
      <c r="G10" s="59" t="s">
        <v>89</v>
      </c>
      <c r="H10" s="44" t="s">
        <v>86</v>
      </c>
      <c r="I10" s="30" t="s">
        <v>10</v>
      </c>
      <c r="J10" s="15"/>
      <c r="K10" s="108" t="s">
        <v>18</v>
      </c>
      <c r="L10" s="14"/>
      <c r="M10" s="57"/>
      <c r="N10" s="33"/>
      <c r="O10" s="57"/>
      <c r="P10" s="57"/>
      <c r="Q10" s="32"/>
      <c r="R10" s="32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</row>
    <row r="11" spans="1:60" ht="82.9" x14ac:dyDescent="0.3">
      <c r="A11" s="60" t="s">
        <v>29</v>
      </c>
      <c r="B11" s="29">
        <f>1799022+822636+563494</f>
        <v>3185152</v>
      </c>
      <c r="C11" s="29">
        <f t="shared" si="0"/>
        <v>796288</v>
      </c>
      <c r="D11" s="29">
        <f t="shared" si="1"/>
        <v>3981440</v>
      </c>
      <c r="E11" s="31" t="s">
        <v>40</v>
      </c>
      <c r="F11" s="31" t="s">
        <v>50</v>
      </c>
      <c r="G11" s="15" t="s">
        <v>33</v>
      </c>
      <c r="H11" s="45" t="s">
        <v>86</v>
      </c>
      <c r="I11" s="30" t="s">
        <v>10</v>
      </c>
      <c r="J11" s="28"/>
      <c r="K11" s="108"/>
      <c r="L11" s="14"/>
      <c r="M11" s="33"/>
      <c r="N11" s="33"/>
      <c r="O11" s="33"/>
      <c r="P11" s="33"/>
      <c r="Q11" s="32"/>
      <c r="R11" s="32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</row>
    <row r="12" spans="1:60" ht="82.9" x14ac:dyDescent="0.3">
      <c r="A12" s="60" t="s">
        <v>30</v>
      </c>
      <c r="B12" s="29">
        <f>2476030+2298000+340800</f>
        <v>5114830</v>
      </c>
      <c r="C12" s="29">
        <f t="shared" si="0"/>
        <v>1278707.5</v>
      </c>
      <c r="D12" s="29">
        <f t="shared" si="1"/>
        <v>6393537.5</v>
      </c>
      <c r="E12" s="31" t="s">
        <v>40</v>
      </c>
      <c r="F12" s="31" t="s">
        <v>50</v>
      </c>
      <c r="G12" s="15" t="s">
        <v>34</v>
      </c>
      <c r="H12" s="45" t="s">
        <v>86</v>
      </c>
      <c r="I12" s="30" t="s">
        <v>10</v>
      </c>
      <c r="J12" s="28"/>
      <c r="K12" s="108"/>
      <c r="L12" s="14"/>
      <c r="M12" s="33"/>
      <c r="N12" s="33"/>
      <c r="O12" s="33"/>
      <c r="P12" s="33"/>
      <c r="Q12" s="32"/>
      <c r="R12" s="32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</row>
    <row r="13" spans="1:60" ht="55.15" x14ac:dyDescent="0.3">
      <c r="A13" s="60" t="s">
        <v>31</v>
      </c>
      <c r="B13" s="29">
        <f>3167844+886205+477456</f>
        <v>4531505</v>
      </c>
      <c r="C13" s="29">
        <f t="shared" si="0"/>
        <v>1132876.25</v>
      </c>
      <c r="D13" s="29">
        <f t="shared" si="1"/>
        <v>5664381.25</v>
      </c>
      <c r="E13" s="31" t="s">
        <v>40</v>
      </c>
      <c r="F13" s="31" t="s">
        <v>50</v>
      </c>
      <c r="G13" s="15" t="s">
        <v>35</v>
      </c>
      <c r="H13" s="45" t="s">
        <v>86</v>
      </c>
      <c r="I13" s="30" t="s">
        <v>10</v>
      </c>
      <c r="J13" s="28"/>
      <c r="K13" s="108"/>
      <c r="L13" s="14"/>
      <c r="M13" s="33"/>
      <c r="N13" s="33"/>
      <c r="O13" s="33"/>
      <c r="P13" s="33"/>
      <c r="Q13" s="32"/>
      <c r="R13" s="32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</row>
    <row r="14" spans="1:60" ht="220.9" x14ac:dyDescent="0.3">
      <c r="A14" s="60" t="s">
        <v>32</v>
      </c>
      <c r="B14" s="29">
        <f>352750+373865+97145+104130+112268+77681+8634+48431+5025+49562+98408+30367+7487+104054+22633+15600+24140+19546+10301+5524+11800+2126</f>
        <v>1581477</v>
      </c>
      <c r="C14" s="29">
        <f t="shared" si="0"/>
        <v>395369.25</v>
      </c>
      <c r="D14" s="29">
        <f t="shared" si="1"/>
        <v>1976846.25</v>
      </c>
      <c r="E14" s="31" t="s">
        <v>40</v>
      </c>
      <c r="F14" s="31" t="s">
        <v>50</v>
      </c>
      <c r="G14" s="15" t="s">
        <v>90</v>
      </c>
      <c r="H14" s="45" t="s">
        <v>86</v>
      </c>
      <c r="I14" s="30" t="s">
        <v>10</v>
      </c>
      <c r="J14" s="28"/>
      <c r="K14" s="108"/>
      <c r="L14" s="14"/>
      <c r="M14" s="33"/>
      <c r="N14" s="33"/>
      <c r="O14" s="33"/>
      <c r="P14" s="33"/>
      <c r="Q14" s="32"/>
      <c r="R14" s="32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</row>
    <row r="15" spans="1:60" ht="53.25" customHeight="1" x14ac:dyDescent="0.3">
      <c r="A15" s="53" t="s">
        <v>91</v>
      </c>
      <c r="B15" s="54">
        <v>384442</v>
      </c>
      <c r="C15" s="54">
        <f t="shared" si="0"/>
        <v>96110.5</v>
      </c>
      <c r="D15" s="54">
        <f t="shared" si="1"/>
        <v>480552.5</v>
      </c>
      <c r="E15" s="61" t="s">
        <v>92</v>
      </c>
      <c r="F15" s="44" t="s">
        <v>50</v>
      </c>
      <c r="G15" s="15" t="s">
        <v>93</v>
      </c>
      <c r="H15" s="14" t="s">
        <v>86</v>
      </c>
      <c r="I15" s="30" t="s">
        <v>10</v>
      </c>
      <c r="J15" s="15"/>
      <c r="K15" s="14" t="s">
        <v>94</v>
      </c>
      <c r="L15" s="14"/>
      <c r="M15" s="57"/>
      <c r="N15" s="57"/>
      <c r="O15" s="57"/>
      <c r="P15" s="33"/>
      <c r="Q15" s="32"/>
      <c r="R15" s="32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</row>
    <row r="16" spans="1:60" ht="69" x14ac:dyDescent="0.3">
      <c r="A16" s="53" t="s">
        <v>95</v>
      </c>
      <c r="B16" s="54">
        <f>6900+15950+11220</f>
        <v>34070</v>
      </c>
      <c r="C16" s="54">
        <f t="shared" si="0"/>
        <v>8517.5</v>
      </c>
      <c r="D16" s="54">
        <f t="shared" si="1"/>
        <v>42587.5</v>
      </c>
      <c r="E16" s="61" t="s">
        <v>92</v>
      </c>
      <c r="F16" s="44" t="s">
        <v>50</v>
      </c>
      <c r="G16" s="15" t="s">
        <v>96</v>
      </c>
      <c r="H16" s="14" t="s">
        <v>86</v>
      </c>
      <c r="I16" s="30"/>
      <c r="J16" s="15"/>
      <c r="K16" s="14" t="s">
        <v>97</v>
      </c>
      <c r="L16" s="14"/>
      <c r="M16" s="57"/>
      <c r="N16" s="57"/>
      <c r="O16" s="57"/>
      <c r="P16" s="33"/>
      <c r="Q16" s="32"/>
      <c r="R16" s="32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</row>
    <row r="17" spans="1:60" ht="51.75" customHeight="1" x14ac:dyDescent="0.3">
      <c r="A17" s="53" t="s">
        <v>98</v>
      </c>
      <c r="B17" s="54">
        <f>215680+33251</f>
        <v>248931</v>
      </c>
      <c r="C17" s="54">
        <f t="shared" si="0"/>
        <v>62232.75</v>
      </c>
      <c r="D17" s="54">
        <f t="shared" si="1"/>
        <v>311163.75</v>
      </c>
      <c r="E17" s="61" t="s">
        <v>92</v>
      </c>
      <c r="F17" s="44" t="s">
        <v>50</v>
      </c>
      <c r="G17" s="15" t="s">
        <v>99</v>
      </c>
      <c r="H17" s="14" t="s">
        <v>86</v>
      </c>
      <c r="I17" s="62" t="s">
        <v>10</v>
      </c>
      <c r="J17" s="15"/>
      <c r="K17" s="14" t="s">
        <v>94</v>
      </c>
      <c r="L17" s="14"/>
      <c r="M17" s="57"/>
      <c r="N17" s="57"/>
      <c r="O17" s="57"/>
      <c r="P17" s="33"/>
      <c r="Q17" s="32"/>
      <c r="R17" s="32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</row>
    <row r="18" spans="1:60" ht="179.45" x14ac:dyDescent="0.3">
      <c r="A18" s="53" t="s">
        <v>100</v>
      </c>
      <c r="B18" s="54">
        <f>B19+B20</f>
        <v>7350182.5</v>
      </c>
      <c r="C18" s="54">
        <f>B18*0.25</f>
        <v>1837545.625</v>
      </c>
      <c r="D18" s="54">
        <f>B18+C18</f>
        <v>9187728.125</v>
      </c>
      <c r="E18" s="44" t="s">
        <v>40</v>
      </c>
      <c r="F18" s="44" t="s">
        <v>50</v>
      </c>
      <c r="G18" s="15" t="s">
        <v>101</v>
      </c>
      <c r="H18" s="14" t="s">
        <v>86</v>
      </c>
      <c r="I18" s="62" t="s">
        <v>10</v>
      </c>
      <c r="J18" s="28"/>
      <c r="K18" s="109" t="s">
        <v>63</v>
      </c>
      <c r="L18" s="14"/>
      <c r="M18" s="33"/>
      <c r="N18" s="33"/>
      <c r="O18" s="33"/>
      <c r="P18" s="33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1.9" x14ac:dyDescent="0.3">
      <c r="A19" s="60" t="s">
        <v>55</v>
      </c>
      <c r="B19" s="46">
        <f>2033100+353500+280000+168725+89706.25+140400+85331.25+108350+59175+62600+60800+38800+2666625+94900+356900+125500+27200</f>
        <v>6751612.5</v>
      </c>
      <c r="C19" s="46">
        <f>B19*0.25</f>
        <v>1687903.125</v>
      </c>
      <c r="D19" s="46">
        <f>B19+C19</f>
        <v>8439515.625</v>
      </c>
      <c r="E19" s="45" t="s">
        <v>40</v>
      </c>
      <c r="F19" s="45" t="s">
        <v>50</v>
      </c>
      <c r="G19" s="15" t="s">
        <v>60</v>
      </c>
      <c r="H19" s="45" t="s">
        <v>86</v>
      </c>
      <c r="I19" s="47" t="s">
        <v>10</v>
      </c>
      <c r="J19" s="28"/>
      <c r="K19" s="110"/>
      <c r="L19" s="14"/>
      <c r="M19" s="33"/>
      <c r="N19" s="33"/>
      <c r="O19" s="33"/>
      <c r="P19" s="33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</row>
    <row r="20" spans="1:60" ht="41.45" x14ac:dyDescent="0.3">
      <c r="A20" s="60" t="s">
        <v>102</v>
      </c>
      <c r="B20" s="46">
        <v>598570</v>
      </c>
      <c r="C20" s="46">
        <f>B20*0.25</f>
        <v>149642.5</v>
      </c>
      <c r="D20" s="46">
        <f>B20+C20</f>
        <v>748212.5</v>
      </c>
      <c r="E20" s="45" t="s">
        <v>40</v>
      </c>
      <c r="F20" s="45" t="s">
        <v>50</v>
      </c>
      <c r="G20" s="15" t="s">
        <v>103</v>
      </c>
      <c r="H20" s="45" t="s">
        <v>86</v>
      </c>
      <c r="I20" s="47" t="s">
        <v>10</v>
      </c>
      <c r="J20" s="28"/>
      <c r="K20" s="110"/>
      <c r="L20" s="14"/>
      <c r="M20" s="33"/>
      <c r="N20" s="33"/>
      <c r="O20" s="33"/>
      <c r="P20" s="33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</row>
    <row r="21" spans="1:60" ht="138" x14ac:dyDescent="0.3">
      <c r="A21" s="53" t="s">
        <v>104</v>
      </c>
      <c r="B21" s="54">
        <f>138000+190000+78850+378200+129600+11800+58000+52200+77000+271800+275000+75000</f>
        <v>1735450</v>
      </c>
      <c r="C21" s="54">
        <f t="shared" si="0"/>
        <v>433862.5</v>
      </c>
      <c r="D21" s="54">
        <f t="shared" si="1"/>
        <v>2169312.5</v>
      </c>
      <c r="E21" s="44" t="s">
        <v>40</v>
      </c>
      <c r="F21" s="44" t="s">
        <v>50</v>
      </c>
      <c r="G21" s="15" t="s">
        <v>105</v>
      </c>
      <c r="H21" s="14" t="s">
        <v>86</v>
      </c>
      <c r="I21" s="30" t="s">
        <v>10</v>
      </c>
      <c r="J21" s="58"/>
      <c r="K21" s="110" t="s">
        <v>39</v>
      </c>
      <c r="L21" s="14"/>
      <c r="M21" s="14"/>
      <c r="N21" s="14"/>
      <c r="O21" s="14"/>
      <c r="P21" s="14"/>
      <c r="Q21" s="14"/>
      <c r="R21" s="14"/>
      <c r="S21" s="33"/>
      <c r="T21" s="33"/>
      <c r="U21" s="33"/>
      <c r="V21" s="33"/>
      <c r="W21" s="32"/>
      <c r="X21" s="32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</row>
    <row r="22" spans="1:60" ht="110.45" x14ac:dyDescent="0.3">
      <c r="A22" s="60" t="s">
        <v>26</v>
      </c>
      <c r="B22" s="29">
        <f>138000+190000+78850+378200+129600+11800+58000+52200+77000+271800</f>
        <v>1385450</v>
      </c>
      <c r="C22" s="29">
        <f t="shared" si="0"/>
        <v>346362.5</v>
      </c>
      <c r="D22" s="29">
        <f t="shared" si="1"/>
        <v>1731812.5</v>
      </c>
      <c r="E22" s="31" t="s">
        <v>40</v>
      </c>
      <c r="F22" s="31" t="s">
        <v>50</v>
      </c>
      <c r="G22" s="15" t="s">
        <v>42</v>
      </c>
      <c r="H22" s="45" t="s">
        <v>86</v>
      </c>
      <c r="I22" s="30" t="s">
        <v>10</v>
      </c>
      <c r="J22" s="28"/>
      <c r="K22" s="110"/>
      <c r="L22" s="14"/>
      <c r="M22" s="14"/>
      <c r="N22" s="14"/>
      <c r="O22" s="14"/>
      <c r="P22" s="14"/>
      <c r="Q22" s="14"/>
      <c r="R22" s="14"/>
      <c r="S22" s="33"/>
      <c r="T22" s="33"/>
      <c r="U22" s="33"/>
      <c r="V22" s="33"/>
      <c r="W22" s="32"/>
      <c r="X22" s="32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</row>
    <row r="23" spans="1:60" ht="55.15" x14ac:dyDescent="0.3">
      <c r="A23" s="60" t="s">
        <v>27</v>
      </c>
      <c r="B23" s="29">
        <f>275000</f>
        <v>275000</v>
      </c>
      <c r="C23" s="29">
        <f t="shared" si="0"/>
        <v>68750</v>
      </c>
      <c r="D23" s="29">
        <f t="shared" si="1"/>
        <v>343750</v>
      </c>
      <c r="E23" s="31" t="s">
        <v>40</v>
      </c>
      <c r="F23" s="31" t="s">
        <v>50</v>
      </c>
      <c r="G23" s="15" t="s">
        <v>41</v>
      </c>
      <c r="H23" s="45" t="s">
        <v>86</v>
      </c>
      <c r="I23" s="30" t="s">
        <v>10</v>
      </c>
      <c r="J23" s="28"/>
      <c r="K23" s="110"/>
      <c r="L23" s="14"/>
      <c r="M23" s="14"/>
      <c r="N23" s="14"/>
      <c r="O23" s="14"/>
      <c r="P23" s="14"/>
      <c r="Q23" s="14"/>
      <c r="R23" s="14"/>
      <c r="S23" s="33"/>
      <c r="T23" s="33"/>
      <c r="U23" s="33"/>
      <c r="V23" s="33"/>
      <c r="W23" s="32"/>
      <c r="X23" s="32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</row>
    <row r="24" spans="1:60" ht="41.45" x14ac:dyDescent="0.3">
      <c r="A24" s="60" t="s">
        <v>37</v>
      </c>
      <c r="B24" s="29">
        <v>75000</v>
      </c>
      <c r="C24" s="29">
        <f t="shared" si="0"/>
        <v>18750</v>
      </c>
      <c r="D24" s="29">
        <f t="shared" si="1"/>
        <v>93750</v>
      </c>
      <c r="E24" s="31" t="s">
        <v>40</v>
      </c>
      <c r="F24" s="31" t="s">
        <v>50</v>
      </c>
      <c r="G24" s="15" t="s">
        <v>38</v>
      </c>
      <c r="H24" s="45" t="s">
        <v>86</v>
      </c>
      <c r="I24" s="30" t="s">
        <v>10</v>
      </c>
      <c r="J24" s="28"/>
      <c r="K24" s="110"/>
      <c r="L24" s="14"/>
      <c r="M24" s="14"/>
      <c r="N24" s="14"/>
      <c r="O24" s="14"/>
      <c r="P24" s="14"/>
      <c r="Q24" s="14"/>
      <c r="R24" s="14"/>
      <c r="S24" s="33"/>
      <c r="T24" s="33"/>
      <c r="U24" s="33"/>
      <c r="V24" s="33"/>
      <c r="W24" s="32"/>
      <c r="X24" s="32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</row>
    <row r="25" spans="1:60" ht="55.15" x14ac:dyDescent="0.3">
      <c r="A25" s="53" t="s">
        <v>106</v>
      </c>
      <c r="B25" s="54">
        <v>290600</v>
      </c>
      <c r="C25" s="54">
        <f t="shared" si="0"/>
        <v>72650</v>
      </c>
      <c r="D25" s="54">
        <f t="shared" si="1"/>
        <v>363250</v>
      </c>
      <c r="E25" s="44" t="s">
        <v>40</v>
      </c>
      <c r="F25" s="44" t="s">
        <v>50</v>
      </c>
      <c r="G25" s="15" t="s">
        <v>22</v>
      </c>
      <c r="H25" s="14" t="s">
        <v>86</v>
      </c>
      <c r="I25" s="30" t="s">
        <v>10</v>
      </c>
      <c r="J25" s="58"/>
      <c r="K25" s="14" t="s">
        <v>53</v>
      </c>
      <c r="L25" s="57"/>
      <c r="M25" s="57"/>
      <c r="N25" s="57"/>
      <c r="O25" s="57"/>
      <c r="P25" s="32"/>
      <c r="Q25" s="32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</row>
    <row r="26" spans="1:60" ht="69" x14ac:dyDescent="0.3">
      <c r="A26" s="53" t="s">
        <v>107</v>
      </c>
      <c r="B26" s="54">
        <v>436667</v>
      </c>
      <c r="C26" s="54">
        <f t="shared" si="0"/>
        <v>109166.75</v>
      </c>
      <c r="D26" s="54">
        <f t="shared" si="1"/>
        <v>545833.75</v>
      </c>
      <c r="E26" s="44" t="s">
        <v>40</v>
      </c>
      <c r="F26" s="44" t="s">
        <v>50</v>
      </c>
      <c r="G26" s="59" t="s">
        <v>23</v>
      </c>
      <c r="H26" s="14" t="s">
        <v>86</v>
      </c>
      <c r="I26" s="30" t="s">
        <v>10</v>
      </c>
      <c r="J26" s="58"/>
      <c r="K26" s="15" t="s">
        <v>19</v>
      </c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57"/>
      <c r="X26" s="57"/>
      <c r="Y26" s="57"/>
      <c r="Z26" s="57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14"/>
    </row>
    <row r="27" spans="1:60" ht="41.45" x14ac:dyDescent="0.3">
      <c r="A27" s="53" t="s">
        <v>108</v>
      </c>
      <c r="B27" s="54">
        <v>100000</v>
      </c>
      <c r="C27" s="54">
        <f t="shared" si="0"/>
        <v>25000</v>
      </c>
      <c r="D27" s="54">
        <f t="shared" si="1"/>
        <v>125000</v>
      </c>
      <c r="E27" s="44" t="s">
        <v>40</v>
      </c>
      <c r="F27" s="44" t="s">
        <v>50</v>
      </c>
      <c r="G27" s="15" t="s">
        <v>24</v>
      </c>
      <c r="H27" s="14" t="s">
        <v>86</v>
      </c>
      <c r="I27" s="30"/>
      <c r="J27" s="58"/>
      <c r="K27" s="15" t="s">
        <v>109</v>
      </c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33"/>
      <c r="BG27" s="33"/>
      <c r="BH27" s="32"/>
    </row>
    <row r="28" spans="1:60" ht="82.9" x14ac:dyDescent="0.3">
      <c r="A28" s="53" t="s">
        <v>110</v>
      </c>
      <c r="B28" s="54">
        <v>74000</v>
      </c>
      <c r="C28" s="54">
        <f t="shared" si="0"/>
        <v>18500</v>
      </c>
      <c r="D28" s="54">
        <f t="shared" si="1"/>
        <v>92500</v>
      </c>
      <c r="E28" s="44" t="s">
        <v>40</v>
      </c>
      <c r="F28" s="44" t="s">
        <v>50</v>
      </c>
      <c r="G28" s="59" t="s">
        <v>25</v>
      </c>
      <c r="H28" s="14" t="s">
        <v>86</v>
      </c>
      <c r="I28" s="30"/>
      <c r="J28" s="58"/>
      <c r="K28" s="63" t="s">
        <v>111</v>
      </c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</row>
    <row r="29" spans="1:60" ht="17.45" x14ac:dyDescent="0.3">
      <c r="A29" s="22"/>
      <c r="B29" s="23"/>
      <c r="C29" s="16"/>
      <c r="D29" s="16"/>
      <c r="E29" s="17"/>
      <c r="F29" s="17"/>
      <c r="G29" s="18"/>
      <c r="H29" s="17"/>
      <c r="I29" s="19"/>
      <c r="J29" s="18"/>
      <c r="K29" s="18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60" ht="14.45" x14ac:dyDescent="0.3">
      <c r="A30" s="3" t="s">
        <v>5</v>
      </c>
      <c r="C30" s="11"/>
      <c r="D30" s="11"/>
      <c r="G30" s="12"/>
      <c r="H30" s="10"/>
      <c r="I30" s="1"/>
      <c r="J30" s="12"/>
      <c r="K30" s="12"/>
      <c r="L30" s="24"/>
      <c r="M30" s="39" t="s">
        <v>11</v>
      </c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</row>
    <row r="31" spans="1:60" ht="14.45" x14ac:dyDescent="0.3">
      <c r="A31" s="3" t="s">
        <v>6</v>
      </c>
      <c r="B31" s="16"/>
      <c r="C31" s="7"/>
      <c r="D31" s="7"/>
      <c r="E31" s="2"/>
      <c r="F31" s="2"/>
      <c r="G31" s="1"/>
      <c r="H31" s="1"/>
      <c r="I31" s="1"/>
      <c r="J31" s="1"/>
      <c r="K31" s="4"/>
      <c r="L31" s="25"/>
      <c r="M31" s="39" t="s">
        <v>12</v>
      </c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</row>
    <row r="32" spans="1:60" ht="14.45" x14ac:dyDescent="0.3">
      <c r="A32" s="3" t="s">
        <v>52</v>
      </c>
      <c r="B32" s="3"/>
      <c r="C32" s="3"/>
      <c r="D32" s="8"/>
      <c r="E32" s="9"/>
      <c r="F32" s="9"/>
      <c r="G32" s="3"/>
      <c r="H32" s="3"/>
      <c r="I32" s="3"/>
      <c r="J32" s="3"/>
      <c r="K32" s="5"/>
      <c r="L32" s="106"/>
      <c r="M32" s="106"/>
      <c r="N32" s="13"/>
      <c r="O32" s="13"/>
    </row>
    <row r="33" spans="1:29" ht="14.45" x14ac:dyDescent="0.3">
      <c r="B33" s="3"/>
      <c r="C33" s="3"/>
      <c r="D33" s="8"/>
      <c r="E33" s="9"/>
      <c r="F33" s="9"/>
      <c r="G33" s="3"/>
      <c r="H33" s="3"/>
      <c r="I33" s="3"/>
      <c r="J33" s="3"/>
      <c r="K33" s="5"/>
      <c r="L33" s="13"/>
      <c r="M33" s="13"/>
      <c r="N33" s="13"/>
      <c r="O33" s="13"/>
    </row>
    <row r="34" spans="1:29" ht="14.45" x14ac:dyDescent="0.3">
      <c r="A34" s="48" t="s">
        <v>61</v>
      </c>
      <c r="B34" s="3"/>
      <c r="C34" s="3"/>
      <c r="D34" s="3"/>
      <c r="G34" s="3"/>
      <c r="H34" s="3"/>
      <c r="I34" s="3"/>
      <c r="J34" s="3"/>
      <c r="K34" s="4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9" ht="15" customHeight="1" x14ac:dyDescent="0.3">
      <c r="A35" s="49" t="s">
        <v>62</v>
      </c>
      <c r="B35" s="26"/>
      <c r="K35" s="5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</row>
    <row r="36" spans="1:29" ht="15" customHeight="1" x14ac:dyDescent="0.3">
      <c r="B36" s="3"/>
      <c r="K36" s="5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</row>
    <row r="37" spans="1:29" s="34" customFormat="1" ht="14.45" x14ac:dyDescent="0.3">
      <c r="G37" s="34" t="s">
        <v>47</v>
      </c>
      <c r="K37" s="35"/>
    </row>
    <row r="38" spans="1:29" s="34" customFormat="1" ht="14.45" x14ac:dyDescent="0.3">
      <c r="G38" s="34" t="s">
        <v>48</v>
      </c>
      <c r="K38" s="35"/>
    </row>
    <row r="39" spans="1:29" s="34" customFormat="1" ht="14.45" x14ac:dyDescent="0.3">
      <c r="K39" s="35"/>
    </row>
    <row r="40" spans="1:29" s="34" customFormat="1" ht="14.45" x14ac:dyDescent="0.3">
      <c r="K40" s="35"/>
    </row>
    <row r="41" spans="1:29" s="34" customFormat="1" ht="14.45" x14ac:dyDescent="0.3">
      <c r="G41" s="36"/>
      <c r="K41" s="35"/>
    </row>
    <row r="42" spans="1:29" s="34" customFormat="1" ht="14.45" x14ac:dyDescent="0.3">
      <c r="G42" s="34" t="s">
        <v>49</v>
      </c>
      <c r="K42" s="35"/>
    </row>
    <row r="43" spans="1:29" s="34" customFormat="1" ht="14.45" x14ac:dyDescent="0.3">
      <c r="K43" s="35"/>
    </row>
    <row r="44" spans="1:29" s="34" customFormat="1" ht="14.45" x14ac:dyDescent="0.3">
      <c r="K44" s="35"/>
    </row>
    <row r="45" spans="1:29" s="34" customFormat="1" ht="14.45" x14ac:dyDescent="0.3">
      <c r="K45" s="35"/>
    </row>
    <row r="46" spans="1:29" s="34" customFormat="1" ht="28.9" x14ac:dyDescent="0.3">
      <c r="G46" s="50" t="s">
        <v>112</v>
      </c>
      <c r="K46" s="35"/>
    </row>
    <row r="47" spans="1:29" s="34" customFormat="1" ht="14.45" x14ac:dyDescent="0.3">
      <c r="K47" s="35"/>
    </row>
    <row r="48" spans="1:29" s="34" customFormat="1" ht="14.45" x14ac:dyDescent="0.3">
      <c r="K48" s="35"/>
    </row>
    <row r="49" spans="1:11" s="34" customFormat="1" ht="14.45" x14ac:dyDescent="0.3">
      <c r="G49" s="36"/>
      <c r="K49" s="35"/>
    </row>
    <row r="50" spans="1:11" s="34" customFormat="1" ht="14.45" x14ac:dyDescent="0.3">
      <c r="G50" s="34" t="s">
        <v>113</v>
      </c>
      <c r="K50" s="35"/>
    </row>
    <row r="51" spans="1:11" s="34" customFormat="1" ht="14.45" x14ac:dyDescent="0.3">
      <c r="K51" s="35"/>
    </row>
    <row r="52" spans="1:11" s="34" customFormat="1" ht="14.45" x14ac:dyDescent="0.3">
      <c r="B52" s="37"/>
      <c r="K52" s="35"/>
    </row>
    <row r="53" spans="1:11" s="34" customFormat="1" ht="14.45" x14ac:dyDescent="0.3">
      <c r="G53" s="34" t="s">
        <v>114</v>
      </c>
      <c r="K53" s="35"/>
    </row>
    <row r="54" spans="1:11" s="34" customFormat="1" ht="14.45" x14ac:dyDescent="0.3">
      <c r="K54" s="35"/>
    </row>
    <row r="55" spans="1:11" ht="14.45" x14ac:dyDescent="0.3">
      <c r="A55" s="21"/>
      <c r="B55" s="26"/>
    </row>
    <row r="56" spans="1:11" ht="14.45" x14ac:dyDescent="0.3">
      <c r="A56" s="21"/>
      <c r="B56" s="27"/>
    </row>
  </sheetData>
  <mergeCells count="19">
    <mergeCell ref="F1:F2"/>
    <mergeCell ref="A1:A2"/>
    <mergeCell ref="B1:B2"/>
    <mergeCell ref="C1:C2"/>
    <mergeCell ref="D1:D2"/>
    <mergeCell ref="E1:E2"/>
    <mergeCell ref="G1:G2"/>
    <mergeCell ref="H1:H2"/>
    <mergeCell ref="I1:J1"/>
    <mergeCell ref="K1:K2"/>
    <mergeCell ref="L1:N1"/>
    <mergeCell ref="L32:M32"/>
    <mergeCell ref="AA1:AL1"/>
    <mergeCell ref="AM1:AX1"/>
    <mergeCell ref="AY1:BH1"/>
    <mergeCell ref="K10:K14"/>
    <mergeCell ref="K18:K20"/>
    <mergeCell ref="K21:K24"/>
    <mergeCell ref="O1:Z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H48"/>
  <sheetViews>
    <sheetView zoomScale="60" zoomScaleNormal="60" zoomScaleSheetLayoutView="55" zoomScalePageLayoutView="115" workbookViewId="0">
      <pane xSplit="1" ySplit="2" topLeftCell="B3" activePane="bottomRight" state="frozenSplit"/>
      <selection pane="topRight" activeCell="B1" sqref="B1"/>
      <selection pane="bottomLeft" activeCell="A3" sqref="A3"/>
      <selection pane="bottomRight" sqref="A1:A2"/>
    </sheetView>
  </sheetViews>
  <sheetFormatPr defaultRowHeight="15" x14ac:dyDescent="0.25"/>
  <cols>
    <col min="1" max="1" width="43.140625" customWidth="1"/>
    <col min="2" max="2" width="18.5703125" customWidth="1"/>
    <col min="3" max="3" width="19" customWidth="1"/>
    <col min="4" max="4" width="20" customWidth="1"/>
    <col min="5" max="5" width="34.140625" customWidth="1"/>
    <col min="6" max="6" width="19.28515625" customWidth="1"/>
    <col min="7" max="7" width="57.140625" customWidth="1"/>
    <col min="8" max="8" width="11.42578125" style="34" customWidth="1"/>
    <col min="9" max="9" width="10" customWidth="1"/>
    <col min="10" max="10" width="16" customWidth="1"/>
    <col min="11" max="11" width="32.5703125" style="6" customWidth="1"/>
    <col min="12" max="60" width="4.7109375" customWidth="1"/>
  </cols>
  <sheetData>
    <row r="1" spans="1:60" x14ac:dyDescent="0.25">
      <c r="A1" s="111" t="s">
        <v>7</v>
      </c>
      <c r="B1" s="112" t="s">
        <v>16</v>
      </c>
      <c r="C1" s="112" t="s">
        <v>8</v>
      </c>
      <c r="D1" s="112" t="s">
        <v>9</v>
      </c>
      <c r="E1" s="111" t="s">
        <v>0</v>
      </c>
      <c r="F1" s="111" t="s">
        <v>13</v>
      </c>
      <c r="G1" s="111" t="s">
        <v>14</v>
      </c>
      <c r="H1" s="111" t="s">
        <v>1</v>
      </c>
      <c r="I1" s="113" t="s">
        <v>2</v>
      </c>
      <c r="J1" s="113"/>
      <c r="K1" s="111" t="s">
        <v>17</v>
      </c>
      <c r="L1" s="107">
        <v>2018</v>
      </c>
      <c r="M1" s="107"/>
      <c r="N1" s="107"/>
      <c r="O1" s="107">
        <v>2019</v>
      </c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>
        <v>2020</v>
      </c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>
        <v>2021</v>
      </c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>
        <v>2022</v>
      </c>
      <c r="AZ1" s="107"/>
      <c r="BA1" s="107"/>
      <c r="BB1" s="107"/>
      <c r="BC1" s="107"/>
      <c r="BD1" s="107"/>
      <c r="BE1" s="107"/>
      <c r="BF1" s="107"/>
      <c r="BG1" s="107"/>
      <c r="BH1" s="107"/>
    </row>
    <row r="2" spans="1:60" ht="85.5" x14ac:dyDescent="0.25">
      <c r="A2" s="114"/>
      <c r="B2" s="112"/>
      <c r="C2" s="112"/>
      <c r="D2" s="112"/>
      <c r="E2" s="113"/>
      <c r="F2" s="111"/>
      <c r="G2" s="112"/>
      <c r="H2" s="111"/>
      <c r="I2" s="51" t="s">
        <v>3</v>
      </c>
      <c r="J2" s="51" t="s">
        <v>4</v>
      </c>
      <c r="K2" s="111"/>
      <c r="L2" s="52">
        <v>10</v>
      </c>
      <c r="M2" s="52">
        <v>11</v>
      </c>
      <c r="N2" s="52">
        <v>12</v>
      </c>
      <c r="O2" s="52">
        <v>1</v>
      </c>
      <c r="P2" s="52">
        <v>2</v>
      </c>
      <c r="Q2" s="52">
        <v>3</v>
      </c>
      <c r="R2" s="52">
        <v>4</v>
      </c>
      <c r="S2" s="52">
        <v>5</v>
      </c>
      <c r="T2" s="52">
        <v>6</v>
      </c>
      <c r="U2" s="52">
        <v>7</v>
      </c>
      <c r="V2" s="52">
        <v>8</v>
      </c>
      <c r="W2" s="52">
        <v>9</v>
      </c>
      <c r="X2" s="52">
        <v>10</v>
      </c>
      <c r="Y2" s="52">
        <v>11</v>
      </c>
      <c r="Z2" s="52">
        <v>12</v>
      </c>
      <c r="AA2" s="52">
        <v>1</v>
      </c>
      <c r="AB2" s="52">
        <v>2</v>
      </c>
      <c r="AC2" s="52">
        <v>3</v>
      </c>
      <c r="AD2" s="52">
        <v>4</v>
      </c>
      <c r="AE2" s="52">
        <v>5</v>
      </c>
      <c r="AF2" s="52">
        <v>6</v>
      </c>
      <c r="AG2" s="52">
        <v>7</v>
      </c>
      <c r="AH2" s="52">
        <v>8</v>
      </c>
      <c r="AI2" s="52">
        <v>9</v>
      </c>
      <c r="AJ2" s="52">
        <v>10</v>
      </c>
      <c r="AK2" s="52">
        <v>11</v>
      </c>
      <c r="AL2" s="52">
        <v>12</v>
      </c>
      <c r="AM2" s="52">
        <v>1</v>
      </c>
      <c r="AN2" s="52">
        <v>2</v>
      </c>
      <c r="AO2" s="52">
        <v>3</v>
      </c>
      <c r="AP2" s="52">
        <v>4</v>
      </c>
      <c r="AQ2" s="52">
        <v>5</v>
      </c>
      <c r="AR2" s="52">
        <v>6</v>
      </c>
      <c r="AS2" s="52">
        <v>7</v>
      </c>
      <c r="AT2" s="52">
        <v>8</v>
      </c>
      <c r="AU2" s="52">
        <v>9</v>
      </c>
      <c r="AV2" s="52">
        <v>10</v>
      </c>
      <c r="AW2" s="52">
        <v>11</v>
      </c>
      <c r="AX2" s="52">
        <v>12</v>
      </c>
      <c r="AY2" s="52">
        <v>1</v>
      </c>
      <c r="AZ2" s="52">
        <v>2</v>
      </c>
      <c r="BA2" s="52">
        <v>3</v>
      </c>
      <c r="BB2" s="52">
        <v>4</v>
      </c>
      <c r="BC2" s="52">
        <v>5</v>
      </c>
      <c r="BD2" s="52">
        <v>6</v>
      </c>
      <c r="BE2" s="52">
        <v>7</v>
      </c>
      <c r="BF2" s="52">
        <v>8</v>
      </c>
      <c r="BG2" s="52">
        <v>9</v>
      </c>
      <c r="BH2" s="52">
        <v>10</v>
      </c>
    </row>
    <row r="3" spans="1:60" ht="57" x14ac:dyDescent="0.25">
      <c r="A3" s="53" t="s">
        <v>43</v>
      </c>
      <c r="B3" s="54">
        <v>200000</v>
      </c>
      <c r="C3" s="54">
        <f>B3*0.25</f>
        <v>50000</v>
      </c>
      <c r="D3" s="54">
        <f>B3+C3</f>
        <v>250000</v>
      </c>
      <c r="E3" s="44" t="s">
        <v>40</v>
      </c>
      <c r="F3" s="44" t="s">
        <v>50</v>
      </c>
      <c r="G3" s="15" t="s">
        <v>15</v>
      </c>
      <c r="H3" s="44" t="s">
        <v>70</v>
      </c>
      <c r="I3" s="30" t="s">
        <v>10</v>
      </c>
      <c r="J3" s="15"/>
      <c r="K3" s="15" t="s">
        <v>19</v>
      </c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</row>
    <row r="4" spans="1:60" ht="128.25" x14ac:dyDescent="0.25">
      <c r="A4" s="53" t="s">
        <v>56</v>
      </c>
      <c r="B4" s="54">
        <f>9341632+9314207+855358+4663215+401441+5879328+1751104+226993+667147+605000</f>
        <v>33705425</v>
      </c>
      <c r="C4" s="54">
        <f>B4*0.25</f>
        <v>8426356.25</v>
      </c>
      <c r="D4" s="54">
        <f>B4+C4</f>
        <v>42131781.25</v>
      </c>
      <c r="E4" s="44" t="s">
        <v>40</v>
      </c>
      <c r="F4" s="44" t="s">
        <v>50</v>
      </c>
      <c r="G4" s="15" t="s">
        <v>59</v>
      </c>
      <c r="H4" s="44" t="s">
        <v>70</v>
      </c>
      <c r="I4" s="30" t="s">
        <v>10</v>
      </c>
      <c r="J4" s="15"/>
      <c r="K4" s="56" t="s">
        <v>64</v>
      </c>
      <c r="L4" s="57"/>
      <c r="M4" s="57"/>
      <c r="N4" s="57"/>
      <c r="O4" s="57"/>
      <c r="P4" s="57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</row>
    <row r="5" spans="1:60" ht="57" x14ac:dyDescent="0.25">
      <c r="A5" s="53" t="s">
        <v>44</v>
      </c>
      <c r="B5" s="54">
        <v>945000</v>
      </c>
      <c r="C5" s="54">
        <f t="shared" ref="C5:C27" si="0">B5*0.25</f>
        <v>236250</v>
      </c>
      <c r="D5" s="54">
        <f t="shared" ref="D5:D27" si="1">B5+C5</f>
        <v>1181250</v>
      </c>
      <c r="E5" s="44" t="s">
        <v>40</v>
      </c>
      <c r="F5" s="44" t="s">
        <v>50</v>
      </c>
      <c r="G5" s="15" t="s">
        <v>36</v>
      </c>
      <c r="H5" s="44" t="s">
        <v>70</v>
      </c>
      <c r="I5" s="30" t="s">
        <v>10</v>
      </c>
      <c r="J5" s="15"/>
      <c r="K5" s="15" t="s">
        <v>19</v>
      </c>
      <c r="L5" s="57"/>
      <c r="M5" s="57"/>
      <c r="N5" s="57"/>
      <c r="O5" s="57"/>
      <c r="P5" s="57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</row>
    <row r="6" spans="1:60" ht="57" x14ac:dyDescent="0.25">
      <c r="A6" s="53" t="s">
        <v>58</v>
      </c>
      <c r="B6" s="54">
        <v>306000</v>
      </c>
      <c r="C6" s="54">
        <f t="shared" si="0"/>
        <v>76500</v>
      </c>
      <c r="D6" s="54">
        <f t="shared" si="1"/>
        <v>382500</v>
      </c>
      <c r="E6" s="44" t="s">
        <v>40</v>
      </c>
      <c r="F6" s="44" t="s">
        <v>50</v>
      </c>
      <c r="G6" s="15" t="s">
        <v>28</v>
      </c>
      <c r="H6" s="44" t="s">
        <v>70</v>
      </c>
      <c r="I6" s="30" t="s">
        <v>10</v>
      </c>
      <c r="J6" s="15"/>
      <c r="K6" s="15" t="s">
        <v>54</v>
      </c>
      <c r="L6" s="57"/>
      <c r="M6" s="57"/>
      <c r="N6" s="57"/>
      <c r="O6" s="57"/>
      <c r="P6" s="57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</row>
    <row r="7" spans="1:60" ht="57" customHeight="1" x14ac:dyDescent="0.25">
      <c r="A7" s="53" t="s">
        <v>57</v>
      </c>
      <c r="B7" s="54">
        <v>526500</v>
      </c>
      <c r="C7" s="54">
        <f>B7*0.25</f>
        <v>131625</v>
      </c>
      <c r="D7" s="54">
        <f>B7+C7</f>
        <v>658125</v>
      </c>
      <c r="E7" s="44" t="s">
        <v>40</v>
      </c>
      <c r="F7" s="44" t="s">
        <v>50</v>
      </c>
      <c r="G7" s="15" t="s">
        <v>51</v>
      </c>
      <c r="H7" s="44" t="s">
        <v>70</v>
      </c>
      <c r="I7" s="30" t="s">
        <v>10</v>
      </c>
      <c r="J7" s="15"/>
      <c r="K7" s="15" t="s">
        <v>54</v>
      </c>
      <c r="L7" s="57"/>
      <c r="M7" s="57"/>
      <c r="N7" s="57"/>
      <c r="O7" s="57"/>
      <c r="P7" s="57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</row>
    <row r="8" spans="1:60" ht="57" x14ac:dyDescent="0.25">
      <c r="A8" s="53" t="s">
        <v>45</v>
      </c>
      <c r="B8" s="54">
        <v>628500</v>
      </c>
      <c r="C8" s="54">
        <f t="shared" si="0"/>
        <v>157125</v>
      </c>
      <c r="D8" s="54">
        <f t="shared" si="1"/>
        <v>785625</v>
      </c>
      <c r="E8" s="44" t="s">
        <v>40</v>
      </c>
      <c r="F8" s="44" t="s">
        <v>50</v>
      </c>
      <c r="G8" s="15" t="s">
        <v>20</v>
      </c>
      <c r="H8" s="44" t="s">
        <v>70</v>
      </c>
      <c r="I8" s="30" t="s">
        <v>10</v>
      </c>
      <c r="J8" s="15"/>
      <c r="K8" s="15" t="s">
        <v>19</v>
      </c>
      <c r="L8" s="57"/>
      <c r="M8" s="57"/>
      <c r="N8" s="57"/>
      <c r="O8" s="57"/>
      <c r="P8" s="57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</row>
    <row r="9" spans="1:60" ht="57" x14ac:dyDescent="0.25">
      <c r="A9" s="53" t="s">
        <v>46</v>
      </c>
      <c r="B9" s="54">
        <v>476000</v>
      </c>
      <c r="C9" s="54">
        <f t="shared" si="0"/>
        <v>119000</v>
      </c>
      <c r="D9" s="54">
        <f t="shared" si="1"/>
        <v>595000</v>
      </c>
      <c r="E9" s="44" t="s">
        <v>40</v>
      </c>
      <c r="F9" s="44" t="s">
        <v>50</v>
      </c>
      <c r="G9" s="15" t="s">
        <v>21</v>
      </c>
      <c r="H9" s="44" t="s">
        <v>70</v>
      </c>
      <c r="I9" s="30" t="s">
        <v>10</v>
      </c>
      <c r="J9" s="58"/>
      <c r="K9" s="15" t="s">
        <v>19</v>
      </c>
      <c r="L9" s="57"/>
      <c r="M9" s="57"/>
      <c r="N9" s="57"/>
      <c r="O9" s="57"/>
      <c r="P9" s="57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</row>
    <row r="10" spans="1:60" ht="357.75" customHeight="1" x14ac:dyDescent="0.25">
      <c r="A10" s="53" t="s">
        <v>79</v>
      </c>
      <c r="B10" s="54">
        <f>B11+B12+B13+B14+B15</f>
        <v>15395976</v>
      </c>
      <c r="C10" s="54">
        <f t="shared" si="0"/>
        <v>3848994</v>
      </c>
      <c r="D10" s="54">
        <f t="shared" si="1"/>
        <v>19244970</v>
      </c>
      <c r="E10" s="44" t="s">
        <v>40</v>
      </c>
      <c r="F10" s="44" t="s">
        <v>50</v>
      </c>
      <c r="G10" s="59" t="s">
        <v>76</v>
      </c>
      <c r="H10" s="44" t="s">
        <v>70</v>
      </c>
      <c r="I10" s="30" t="s">
        <v>10</v>
      </c>
      <c r="J10" s="15"/>
      <c r="K10" s="108" t="s">
        <v>18</v>
      </c>
      <c r="L10" s="14"/>
      <c r="M10" s="57"/>
      <c r="N10" s="33"/>
      <c r="O10" s="57"/>
      <c r="P10" s="57"/>
      <c r="Q10" s="32"/>
      <c r="R10" s="32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</row>
    <row r="11" spans="1:60" ht="85.5" x14ac:dyDescent="0.25">
      <c r="A11" s="60" t="s">
        <v>29</v>
      </c>
      <c r="B11" s="29">
        <f>1799022+822636+563494</f>
        <v>3185152</v>
      </c>
      <c r="C11" s="29">
        <f t="shared" si="0"/>
        <v>796288</v>
      </c>
      <c r="D11" s="29">
        <f t="shared" si="1"/>
        <v>3981440</v>
      </c>
      <c r="E11" s="31" t="s">
        <v>40</v>
      </c>
      <c r="F11" s="31" t="s">
        <v>50</v>
      </c>
      <c r="G11" s="15" t="s">
        <v>33</v>
      </c>
      <c r="H11" s="45" t="s">
        <v>70</v>
      </c>
      <c r="I11" s="30" t="s">
        <v>10</v>
      </c>
      <c r="J11" s="28"/>
      <c r="K11" s="108"/>
      <c r="L11" s="14"/>
      <c r="M11" s="33"/>
      <c r="N11" s="33"/>
      <c r="O11" s="33"/>
      <c r="P11" s="33"/>
      <c r="Q11" s="32"/>
      <c r="R11" s="32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</row>
    <row r="12" spans="1:60" ht="85.5" x14ac:dyDescent="0.25">
      <c r="A12" s="60" t="s">
        <v>30</v>
      </c>
      <c r="B12" s="29">
        <f>2476030+2298000+340800</f>
        <v>5114830</v>
      </c>
      <c r="C12" s="29">
        <f t="shared" si="0"/>
        <v>1278707.5</v>
      </c>
      <c r="D12" s="29">
        <f t="shared" si="1"/>
        <v>6393537.5</v>
      </c>
      <c r="E12" s="31" t="s">
        <v>40</v>
      </c>
      <c r="F12" s="31" t="s">
        <v>50</v>
      </c>
      <c r="G12" s="15" t="s">
        <v>34</v>
      </c>
      <c r="H12" s="45" t="s">
        <v>70</v>
      </c>
      <c r="I12" s="30" t="s">
        <v>10</v>
      </c>
      <c r="J12" s="28"/>
      <c r="K12" s="108"/>
      <c r="L12" s="14"/>
      <c r="M12" s="33"/>
      <c r="N12" s="33"/>
      <c r="O12" s="33"/>
      <c r="P12" s="33"/>
      <c r="Q12" s="32"/>
      <c r="R12" s="32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</row>
    <row r="13" spans="1:60" ht="57" x14ac:dyDescent="0.25">
      <c r="A13" s="60" t="s">
        <v>31</v>
      </c>
      <c r="B13" s="29">
        <f>3167844+886205+477456</f>
        <v>4531505</v>
      </c>
      <c r="C13" s="29">
        <f t="shared" ref="C13" si="2">B13*0.25</f>
        <v>1132876.25</v>
      </c>
      <c r="D13" s="29">
        <f t="shared" ref="D13" si="3">B13+C13</f>
        <v>5664381.25</v>
      </c>
      <c r="E13" s="31" t="s">
        <v>40</v>
      </c>
      <c r="F13" s="31" t="s">
        <v>50</v>
      </c>
      <c r="G13" s="15" t="s">
        <v>35</v>
      </c>
      <c r="H13" s="45" t="s">
        <v>70</v>
      </c>
      <c r="I13" s="30" t="s">
        <v>10</v>
      </c>
      <c r="J13" s="28"/>
      <c r="K13" s="108"/>
      <c r="L13" s="14"/>
      <c r="M13" s="33"/>
      <c r="N13" s="33"/>
      <c r="O13" s="33"/>
      <c r="P13" s="33"/>
      <c r="Q13" s="32"/>
      <c r="R13" s="32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</row>
    <row r="14" spans="1:60" ht="213.75" x14ac:dyDescent="0.25">
      <c r="A14" s="60" t="s">
        <v>32</v>
      </c>
      <c r="B14" s="29">
        <v>2180047</v>
      </c>
      <c r="C14" s="29">
        <f t="shared" ref="C14:C15" si="4">B14*0.25</f>
        <v>545011.75</v>
      </c>
      <c r="D14" s="29">
        <f t="shared" ref="D14:D15" si="5">B14+C14</f>
        <v>2725058.75</v>
      </c>
      <c r="E14" s="31" t="s">
        <v>40</v>
      </c>
      <c r="F14" s="31" t="s">
        <v>50</v>
      </c>
      <c r="G14" s="15" t="s">
        <v>75</v>
      </c>
      <c r="H14" s="45" t="s">
        <v>70</v>
      </c>
      <c r="I14" s="30" t="s">
        <v>10</v>
      </c>
      <c r="J14" s="28"/>
      <c r="K14" s="108"/>
      <c r="L14" s="14"/>
      <c r="M14" s="33"/>
      <c r="N14" s="33"/>
      <c r="O14" s="33"/>
      <c r="P14" s="33"/>
      <c r="Q14" s="32"/>
      <c r="R14" s="32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</row>
    <row r="15" spans="1:60" ht="53.25" customHeight="1" x14ac:dyDescent="0.25">
      <c r="A15" s="68" t="s">
        <v>68</v>
      </c>
      <c r="B15" s="46">
        <v>384442</v>
      </c>
      <c r="C15" s="46">
        <f t="shared" si="4"/>
        <v>96110.5</v>
      </c>
      <c r="D15" s="46">
        <f t="shared" si="5"/>
        <v>480552.5</v>
      </c>
      <c r="E15" s="31" t="s">
        <v>40</v>
      </c>
      <c r="F15" s="45" t="s">
        <v>50</v>
      </c>
      <c r="G15" s="64" t="s">
        <v>74</v>
      </c>
      <c r="H15" s="45" t="s">
        <v>70</v>
      </c>
      <c r="I15" s="43" t="s">
        <v>10</v>
      </c>
      <c r="J15" s="65"/>
      <c r="K15" s="108"/>
      <c r="L15" s="14"/>
      <c r="M15" s="57"/>
      <c r="N15" s="57"/>
      <c r="O15" s="57"/>
      <c r="P15" s="33"/>
      <c r="Q15" s="32"/>
      <c r="R15" s="32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</row>
    <row r="16" spans="1:60" ht="169.9" customHeight="1" x14ac:dyDescent="0.25">
      <c r="A16" s="53" t="s">
        <v>80</v>
      </c>
      <c r="B16" s="54">
        <f>B17+B18</f>
        <v>7000543.5</v>
      </c>
      <c r="C16" s="54">
        <f>B16*0.25</f>
        <v>1750135.875</v>
      </c>
      <c r="D16" s="54">
        <f>B16+C16</f>
        <v>8750679.375</v>
      </c>
      <c r="E16" s="44" t="s">
        <v>40</v>
      </c>
      <c r="F16" s="44" t="s">
        <v>50</v>
      </c>
      <c r="G16" s="15" t="s">
        <v>72</v>
      </c>
      <c r="H16" s="45" t="s">
        <v>70</v>
      </c>
      <c r="I16" s="62" t="s">
        <v>10</v>
      </c>
      <c r="J16" s="28"/>
      <c r="K16" s="115" t="s">
        <v>63</v>
      </c>
      <c r="L16" s="14"/>
      <c r="M16" s="33"/>
      <c r="N16" s="33"/>
      <c r="O16" s="33"/>
      <c r="P16" s="33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</row>
    <row r="17" spans="1:60" ht="144.6" customHeight="1" x14ac:dyDescent="0.25">
      <c r="A17" s="60" t="s">
        <v>55</v>
      </c>
      <c r="B17" s="46">
        <f>2033100+353500+280000+168725+89706.25+140400+85331.25+108350+59175+62600+60800+38800+2666625+94900+356900+125500+27200</f>
        <v>6751612.5</v>
      </c>
      <c r="C17" s="46">
        <f>B17*0.25</f>
        <v>1687903.125</v>
      </c>
      <c r="D17" s="46">
        <f>B17+C17</f>
        <v>8439515.625</v>
      </c>
      <c r="E17" s="45" t="s">
        <v>40</v>
      </c>
      <c r="F17" s="45" t="s">
        <v>50</v>
      </c>
      <c r="G17" s="15" t="s">
        <v>60</v>
      </c>
      <c r="H17" s="45" t="s">
        <v>70</v>
      </c>
      <c r="I17" s="47" t="s">
        <v>10</v>
      </c>
      <c r="J17" s="28"/>
      <c r="K17" s="115"/>
      <c r="L17" s="14"/>
      <c r="M17" s="33"/>
      <c r="N17" s="33"/>
      <c r="O17" s="33"/>
      <c r="P17" s="33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</row>
    <row r="18" spans="1:60" ht="48.75" customHeight="1" x14ac:dyDescent="0.25">
      <c r="A18" s="68" t="s">
        <v>69</v>
      </c>
      <c r="B18" s="46">
        <f>215680+33251</f>
        <v>248931</v>
      </c>
      <c r="C18" s="46">
        <f t="shared" ref="C18:C19" si="6">B18*0.25</f>
        <v>62232.75</v>
      </c>
      <c r="D18" s="46">
        <f t="shared" ref="D18" si="7">B18+C18</f>
        <v>311163.75</v>
      </c>
      <c r="E18" s="45" t="s">
        <v>40</v>
      </c>
      <c r="F18" s="45" t="s">
        <v>50</v>
      </c>
      <c r="G18" s="64" t="s">
        <v>73</v>
      </c>
      <c r="H18" s="45" t="s">
        <v>70</v>
      </c>
      <c r="I18" s="43" t="s">
        <v>10</v>
      </c>
      <c r="J18" s="28"/>
      <c r="K18" s="115"/>
      <c r="L18" s="14"/>
      <c r="M18" s="33"/>
      <c r="N18" s="33"/>
      <c r="O18" s="33"/>
      <c r="P18" s="33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85.25" x14ac:dyDescent="0.25">
      <c r="A19" s="67" t="s">
        <v>81</v>
      </c>
      <c r="B19" s="54">
        <f>B20+B21+B22+B23</f>
        <v>1769520</v>
      </c>
      <c r="C19" s="54">
        <f t="shared" si="6"/>
        <v>442380</v>
      </c>
      <c r="D19" s="54">
        <f t="shared" si="1"/>
        <v>2211900</v>
      </c>
      <c r="E19" s="44" t="s">
        <v>40</v>
      </c>
      <c r="F19" s="44" t="s">
        <v>50</v>
      </c>
      <c r="G19" s="15" t="s">
        <v>77</v>
      </c>
      <c r="H19" s="44" t="s">
        <v>70</v>
      </c>
      <c r="I19" s="30" t="s">
        <v>10</v>
      </c>
      <c r="J19" s="58"/>
      <c r="K19" s="110" t="s">
        <v>39</v>
      </c>
      <c r="L19" s="14"/>
      <c r="M19" s="14"/>
      <c r="N19" s="14"/>
      <c r="O19" s="14"/>
      <c r="P19" s="14"/>
      <c r="Q19" s="14"/>
      <c r="R19" s="14"/>
      <c r="S19" s="33"/>
      <c r="T19" s="33"/>
      <c r="U19" s="33"/>
      <c r="V19" s="33"/>
      <c r="W19" s="32"/>
      <c r="X19" s="32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</row>
    <row r="20" spans="1:60" ht="99.75" x14ac:dyDescent="0.25">
      <c r="A20" s="60" t="s">
        <v>26</v>
      </c>
      <c r="B20" s="29">
        <f>138000+190000+78850+378200+129600+11800+58000+52200+77000+271800</f>
        <v>1385450</v>
      </c>
      <c r="C20" s="29">
        <f t="shared" si="0"/>
        <v>346362.5</v>
      </c>
      <c r="D20" s="29">
        <f t="shared" ref="D20:D23" si="8">B20+C20</f>
        <v>1731812.5</v>
      </c>
      <c r="E20" s="31" t="s">
        <v>40</v>
      </c>
      <c r="F20" s="31" t="s">
        <v>50</v>
      </c>
      <c r="G20" s="15" t="s">
        <v>42</v>
      </c>
      <c r="H20" s="45" t="s">
        <v>70</v>
      </c>
      <c r="I20" s="30" t="s">
        <v>10</v>
      </c>
      <c r="J20" s="28"/>
      <c r="K20" s="110"/>
      <c r="L20" s="14"/>
      <c r="M20" s="14"/>
      <c r="N20" s="14"/>
      <c r="O20" s="14"/>
      <c r="P20" s="14"/>
      <c r="Q20" s="14"/>
      <c r="R20" s="14"/>
      <c r="S20" s="33"/>
      <c r="T20" s="33"/>
      <c r="U20" s="33"/>
      <c r="V20" s="33"/>
      <c r="W20" s="32"/>
      <c r="X20" s="32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</row>
    <row r="21" spans="1:60" ht="42.75" x14ac:dyDescent="0.25">
      <c r="A21" s="60" t="s">
        <v>27</v>
      </c>
      <c r="B21" s="29">
        <f>275000</f>
        <v>275000</v>
      </c>
      <c r="C21" s="29">
        <f t="shared" ref="C21" si="9">B21*0.25</f>
        <v>68750</v>
      </c>
      <c r="D21" s="29">
        <f t="shared" ref="D21" si="10">B21+C21</f>
        <v>343750</v>
      </c>
      <c r="E21" s="31" t="s">
        <v>40</v>
      </c>
      <c r="F21" s="31" t="s">
        <v>50</v>
      </c>
      <c r="G21" s="15" t="s">
        <v>41</v>
      </c>
      <c r="H21" s="45" t="s">
        <v>70</v>
      </c>
      <c r="I21" s="30" t="s">
        <v>10</v>
      </c>
      <c r="J21" s="28"/>
      <c r="K21" s="110"/>
      <c r="L21" s="14"/>
      <c r="M21" s="14"/>
      <c r="N21" s="14"/>
      <c r="O21" s="14"/>
      <c r="P21" s="14"/>
      <c r="Q21" s="14"/>
      <c r="R21" s="14"/>
      <c r="S21" s="33"/>
      <c r="T21" s="33"/>
      <c r="U21" s="33"/>
      <c r="V21" s="33"/>
      <c r="W21" s="32"/>
      <c r="X21" s="32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</row>
    <row r="22" spans="1:60" ht="42.75" x14ac:dyDescent="0.25">
      <c r="A22" s="60" t="s">
        <v>37</v>
      </c>
      <c r="B22" s="29">
        <v>75000</v>
      </c>
      <c r="C22" s="29">
        <f t="shared" si="0"/>
        <v>18750</v>
      </c>
      <c r="D22" s="29">
        <f t="shared" si="8"/>
        <v>93750</v>
      </c>
      <c r="E22" s="31" t="s">
        <v>40</v>
      </c>
      <c r="F22" s="31" t="s">
        <v>50</v>
      </c>
      <c r="G22" s="15" t="s">
        <v>38</v>
      </c>
      <c r="H22" s="45" t="s">
        <v>70</v>
      </c>
      <c r="I22" s="30" t="s">
        <v>10</v>
      </c>
      <c r="J22" s="28"/>
      <c r="K22" s="110"/>
      <c r="L22" s="14"/>
      <c r="M22" s="14"/>
      <c r="N22" s="14"/>
      <c r="O22" s="14"/>
      <c r="P22" s="14"/>
      <c r="Q22" s="14"/>
      <c r="R22" s="14"/>
      <c r="S22" s="33"/>
      <c r="T22" s="33"/>
      <c r="U22" s="33"/>
      <c r="V22" s="33"/>
      <c r="W22" s="32"/>
      <c r="X22" s="32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</row>
    <row r="23" spans="1:60" ht="68.25" customHeight="1" x14ac:dyDescent="0.25">
      <c r="A23" s="68" t="s">
        <v>67</v>
      </c>
      <c r="B23" s="46">
        <f>6900+15950+11220</f>
        <v>34070</v>
      </c>
      <c r="C23" s="46">
        <f t="shared" si="0"/>
        <v>8517.5</v>
      </c>
      <c r="D23" s="29">
        <f t="shared" si="8"/>
        <v>42587.5</v>
      </c>
      <c r="E23" s="31" t="s">
        <v>40</v>
      </c>
      <c r="F23" s="31" t="s">
        <v>50</v>
      </c>
      <c r="G23" s="15" t="s">
        <v>78</v>
      </c>
      <c r="H23" s="45" t="s">
        <v>70</v>
      </c>
      <c r="I23" s="30" t="s">
        <v>10</v>
      </c>
      <c r="J23" s="66"/>
      <c r="K23" s="110"/>
      <c r="L23" s="14"/>
      <c r="M23" s="14"/>
      <c r="N23" s="14"/>
      <c r="O23" s="14"/>
      <c r="P23" s="14"/>
      <c r="Q23" s="14"/>
      <c r="R23" s="14"/>
      <c r="S23" s="33"/>
      <c r="T23" s="33"/>
      <c r="U23" s="33"/>
      <c r="V23" s="33"/>
      <c r="W23" s="32"/>
      <c r="X23" s="32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</row>
    <row r="24" spans="1:60" ht="57" x14ac:dyDescent="0.25">
      <c r="A24" s="53" t="s">
        <v>82</v>
      </c>
      <c r="B24" s="54">
        <v>290600</v>
      </c>
      <c r="C24" s="54">
        <f t="shared" si="0"/>
        <v>72650</v>
      </c>
      <c r="D24" s="54">
        <f t="shared" si="1"/>
        <v>363250</v>
      </c>
      <c r="E24" s="44" t="s">
        <v>40</v>
      </c>
      <c r="F24" s="44" t="s">
        <v>50</v>
      </c>
      <c r="G24" s="15" t="s">
        <v>22</v>
      </c>
      <c r="H24" s="44" t="s">
        <v>70</v>
      </c>
      <c r="I24" s="30" t="s">
        <v>10</v>
      </c>
      <c r="J24" s="58"/>
      <c r="K24" s="14" t="s">
        <v>53</v>
      </c>
      <c r="L24" s="57"/>
      <c r="M24" s="57"/>
      <c r="N24" s="57"/>
      <c r="O24" s="57"/>
      <c r="P24" s="32"/>
      <c r="Q24" s="32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</row>
    <row r="25" spans="1:60" ht="82.5" customHeight="1" x14ac:dyDescent="0.25">
      <c r="A25" s="53" t="s">
        <v>83</v>
      </c>
      <c r="B25" s="54">
        <v>436667</v>
      </c>
      <c r="C25" s="54">
        <f t="shared" si="0"/>
        <v>109166.75</v>
      </c>
      <c r="D25" s="54">
        <f t="shared" si="1"/>
        <v>545833.75</v>
      </c>
      <c r="E25" s="44" t="s">
        <v>40</v>
      </c>
      <c r="F25" s="44" t="s">
        <v>50</v>
      </c>
      <c r="G25" s="59" t="s">
        <v>23</v>
      </c>
      <c r="H25" s="44" t="s">
        <v>70</v>
      </c>
      <c r="I25" s="30" t="s">
        <v>10</v>
      </c>
      <c r="J25" s="58"/>
      <c r="K25" s="15" t="s">
        <v>19</v>
      </c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57"/>
      <c r="X25" s="57"/>
      <c r="Y25" s="57"/>
      <c r="Z25" s="57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14"/>
    </row>
    <row r="26" spans="1:60" ht="57" x14ac:dyDescent="0.25">
      <c r="A26" s="53" t="s">
        <v>84</v>
      </c>
      <c r="B26" s="54">
        <v>100000</v>
      </c>
      <c r="C26" s="54">
        <f t="shared" si="0"/>
        <v>25000</v>
      </c>
      <c r="D26" s="54">
        <f t="shared" si="1"/>
        <v>125000</v>
      </c>
      <c r="E26" s="44" t="s">
        <v>40</v>
      </c>
      <c r="F26" s="44" t="s">
        <v>50</v>
      </c>
      <c r="G26" s="15" t="s">
        <v>24</v>
      </c>
      <c r="H26" s="44" t="s">
        <v>70</v>
      </c>
      <c r="I26" s="30"/>
      <c r="J26" s="58"/>
      <c r="K26" s="15" t="s">
        <v>65</v>
      </c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33"/>
      <c r="BG26" s="33"/>
      <c r="BH26" s="32"/>
    </row>
    <row r="27" spans="1:60" ht="71.25" x14ac:dyDescent="0.25">
      <c r="A27" s="53" t="s">
        <v>85</v>
      </c>
      <c r="B27" s="54">
        <v>74000</v>
      </c>
      <c r="C27" s="54">
        <f t="shared" si="0"/>
        <v>18500</v>
      </c>
      <c r="D27" s="54">
        <f t="shared" si="1"/>
        <v>92500</v>
      </c>
      <c r="E27" s="44" t="s">
        <v>40</v>
      </c>
      <c r="F27" s="44" t="s">
        <v>50</v>
      </c>
      <c r="G27" s="59" t="s">
        <v>25</v>
      </c>
      <c r="H27" s="44" t="s">
        <v>70</v>
      </c>
      <c r="I27" s="30"/>
      <c r="J27" s="58"/>
      <c r="K27" s="14" t="s">
        <v>66</v>
      </c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</row>
    <row r="28" spans="1:60" ht="18" x14ac:dyDescent="0.25">
      <c r="A28" s="22"/>
      <c r="B28" s="23"/>
      <c r="C28" s="16"/>
      <c r="D28" s="16"/>
      <c r="E28" s="17"/>
      <c r="F28" s="17"/>
      <c r="G28" s="18"/>
      <c r="H28" s="17"/>
      <c r="I28" s="19"/>
      <c r="J28" s="18"/>
      <c r="K28" s="18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60" x14ac:dyDescent="0.25">
      <c r="A29" s="3" t="s">
        <v>5</v>
      </c>
      <c r="C29" s="11"/>
      <c r="D29" s="11"/>
      <c r="G29" s="12"/>
      <c r="H29" s="10"/>
      <c r="I29" s="1"/>
      <c r="J29" s="12"/>
      <c r="K29" s="12"/>
      <c r="L29" s="24"/>
      <c r="M29" s="39" t="s">
        <v>11</v>
      </c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</row>
    <row r="30" spans="1:60" x14ac:dyDescent="0.25">
      <c r="A30" s="3" t="s">
        <v>6</v>
      </c>
      <c r="B30" s="16"/>
      <c r="C30" s="7"/>
      <c r="D30" s="7"/>
      <c r="E30" s="2"/>
      <c r="F30" s="2"/>
      <c r="G30" s="1"/>
      <c r="H30" s="1"/>
      <c r="I30" s="1"/>
      <c r="J30" s="1"/>
      <c r="K30" s="4"/>
      <c r="L30" s="25"/>
      <c r="M30" s="39" t="s">
        <v>12</v>
      </c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</row>
    <row r="31" spans="1:60" x14ac:dyDescent="0.25">
      <c r="A31" s="3" t="s">
        <v>52</v>
      </c>
      <c r="B31" s="3"/>
      <c r="C31" s="3"/>
      <c r="D31" s="8"/>
      <c r="E31" s="9"/>
      <c r="F31" s="9"/>
      <c r="G31" s="3"/>
      <c r="H31" s="41"/>
      <c r="I31" s="3"/>
      <c r="J31" s="3"/>
      <c r="K31" s="5"/>
      <c r="L31" s="106"/>
      <c r="M31" s="106"/>
      <c r="N31" s="13"/>
      <c r="O31" s="13"/>
    </row>
    <row r="32" spans="1:60" x14ac:dyDescent="0.25">
      <c r="B32" s="3"/>
      <c r="C32" s="3"/>
      <c r="D32" s="8"/>
      <c r="E32" s="9"/>
      <c r="F32" s="9"/>
      <c r="G32" s="3"/>
      <c r="H32" s="41"/>
      <c r="I32" s="3"/>
      <c r="J32" s="3"/>
      <c r="K32" s="5"/>
      <c r="L32" s="13"/>
      <c r="M32" s="13"/>
      <c r="N32" s="13"/>
      <c r="O32" s="13"/>
    </row>
    <row r="33" spans="1:29" x14ac:dyDescent="0.25">
      <c r="A33" s="40" t="s">
        <v>61</v>
      </c>
      <c r="B33" s="41"/>
      <c r="C33" s="41"/>
      <c r="D33" s="41"/>
      <c r="E33" s="34"/>
      <c r="F33" s="34"/>
      <c r="G33" s="41"/>
      <c r="H33" s="41"/>
      <c r="I33" s="3"/>
      <c r="J33" s="3"/>
      <c r="K33" s="4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9" ht="15" customHeight="1" x14ac:dyDescent="0.25">
      <c r="A34" s="42" t="s">
        <v>62</v>
      </c>
      <c r="B34" s="37"/>
      <c r="C34" s="34"/>
      <c r="D34" s="34"/>
      <c r="E34" s="34"/>
      <c r="F34" s="34"/>
      <c r="G34" s="34"/>
      <c r="K34" s="5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</row>
    <row r="35" spans="1:29" ht="15" customHeight="1" x14ac:dyDescent="0.25">
      <c r="B35" s="3"/>
      <c r="K35" s="5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</row>
    <row r="36" spans="1:29" s="34" customFormat="1" x14ac:dyDescent="0.25">
      <c r="G36" s="34" t="s">
        <v>47</v>
      </c>
      <c r="K36" s="35"/>
    </row>
    <row r="37" spans="1:29" s="34" customFormat="1" x14ac:dyDescent="0.25">
      <c r="G37" s="34" t="s">
        <v>48</v>
      </c>
      <c r="K37" s="35"/>
    </row>
    <row r="38" spans="1:29" s="34" customFormat="1" x14ac:dyDescent="0.25">
      <c r="K38" s="35"/>
    </row>
    <row r="39" spans="1:29" s="34" customFormat="1" x14ac:dyDescent="0.25">
      <c r="K39" s="35"/>
    </row>
    <row r="40" spans="1:29" s="34" customFormat="1" x14ac:dyDescent="0.25">
      <c r="G40" s="36"/>
      <c r="K40" s="35"/>
    </row>
    <row r="41" spans="1:29" s="34" customFormat="1" x14ac:dyDescent="0.25">
      <c r="G41" s="34" t="s">
        <v>49</v>
      </c>
      <c r="K41" s="35"/>
    </row>
    <row r="42" spans="1:29" s="34" customFormat="1" x14ac:dyDescent="0.25">
      <c r="K42" s="35"/>
    </row>
    <row r="43" spans="1:29" s="34" customFormat="1" x14ac:dyDescent="0.25">
      <c r="K43" s="35"/>
    </row>
    <row r="44" spans="1:29" s="34" customFormat="1" x14ac:dyDescent="0.25">
      <c r="B44" s="37"/>
      <c r="K44" s="35"/>
    </row>
    <row r="45" spans="1:29" s="34" customFormat="1" x14ac:dyDescent="0.25">
      <c r="G45" s="34" t="s">
        <v>71</v>
      </c>
      <c r="K45" s="35"/>
    </row>
    <row r="46" spans="1:29" s="34" customFormat="1" x14ac:dyDescent="0.25">
      <c r="K46" s="35"/>
    </row>
    <row r="47" spans="1:29" x14ac:dyDescent="0.25">
      <c r="A47" s="21"/>
      <c r="B47" s="26"/>
    </row>
    <row r="48" spans="1:29" x14ac:dyDescent="0.25">
      <c r="A48" s="21"/>
      <c r="B48" s="27"/>
    </row>
  </sheetData>
  <mergeCells count="19">
    <mergeCell ref="AY1:BH1"/>
    <mergeCell ref="G1:G2"/>
    <mergeCell ref="AM1:AX1"/>
    <mergeCell ref="AA1:AL1"/>
    <mergeCell ref="H1:H2"/>
    <mergeCell ref="I1:J1"/>
    <mergeCell ref="K1:K2"/>
    <mergeCell ref="O1:Z1"/>
    <mergeCell ref="L1:N1"/>
    <mergeCell ref="L31:M31"/>
    <mergeCell ref="F1:F2"/>
    <mergeCell ref="A1:A2"/>
    <mergeCell ref="B1:B2"/>
    <mergeCell ref="C1:C2"/>
    <mergeCell ref="D1:D2"/>
    <mergeCell ref="E1:E2"/>
    <mergeCell ref="K16:K18"/>
    <mergeCell ref="K19:K23"/>
    <mergeCell ref="K10:K15"/>
  </mergeCells>
  <pageMargins left="0.70866141732283472" right="0.70866141732283472" top="0.74803149606299213" bottom="0.55118110236220474" header="0.31496062992125984" footer="0.31496062992125984"/>
  <pageSetup paperSize="8" scale="34" fitToHeight="0" orientation="landscape" r:id="rId1"/>
  <headerFooter>
    <oddHeader xml:space="preserve">&amp;L&amp;16NASTAVNI ZAVOD ZA JAVNO ZDRAVSTVO DR. ANDRIJA ŠTAMPAR&amp;C&amp;16PLAN NABAVE                                                           
KK.01.1.1.02.0004 CENTAR ZA SIGURNOST I KVALITETU HRANE                                                      </oddHeader>
    <oddFooter>&amp;C&amp;P/&amp;N</oddFooter>
  </headerFooter>
  <ignoredErrors>
    <ignoredError sqref="C10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28A0A-1327-40FB-AE87-A89A9C91CEDA}">
  <dimension ref="A1:BH50"/>
  <sheetViews>
    <sheetView zoomScale="60" zoomScaleNormal="60" workbookViewId="0">
      <pane ySplit="2" topLeftCell="A3" activePane="bottomLeft" state="frozen"/>
      <selection activeCell="B1" sqref="B1"/>
      <selection pane="bottomLeft" sqref="A1:A2"/>
    </sheetView>
  </sheetViews>
  <sheetFormatPr defaultRowHeight="15" x14ac:dyDescent="0.25"/>
  <cols>
    <col min="1" max="1" width="43.140625" customWidth="1"/>
    <col min="2" max="2" width="18.5703125" customWidth="1"/>
    <col min="3" max="3" width="19" customWidth="1"/>
    <col min="4" max="4" width="20" customWidth="1"/>
    <col min="5" max="5" width="34.140625" customWidth="1"/>
    <col min="6" max="6" width="19.28515625" customWidth="1"/>
    <col min="7" max="7" width="57.140625" style="84" customWidth="1"/>
    <col min="8" max="8" width="11.42578125" style="34" customWidth="1"/>
    <col min="9" max="9" width="10" customWidth="1"/>
    <col min="10" max="10" width="16" customWidth="1"/>
    <col min="11" max="11" width="32.5703125" style="6" customWidth="1"/>
    <col min="12" max="60" width="4.7109375" customWidth="1"/>
  </cols>
  <sheetData>
    <row r="1" spans="1:60" x14ac:dyDescent="0.25">
      <c r="A1" s="111" t="s">
        <v>7</v>
      </c>
      <c r="B1" s="112" t="s">
        <v>16</v>
      </c>
      <c r="C1" s="112" t="s">
        <v>8</v>
      </c>
      <c r="D1" s="112" t="s">
        <v>9</v>
      </c>
      <c r="E1" s="111" t="s">
        <v>0</v>
      </c>
      <c r="F1" s="111" t="s">
        <v>13</v>
      </c>
      <c r="G1" s="111" t="s">
        <v>14</v>
      </c>
      <c r="H1" s="111" t="s">
        <v>1</v>
      </c>
      <c r="I1" s="113" t="s">
        <v>2</v>
      </c>
      <c r="J1" s="113"/>
      <c r="K1" s="111" t="s">
        <v>17</v>
      </c>
      <c r="L1" s="107">
        <v>2018</v>
      </c>
      <c r="M1" s="107"/>
      <c r="N1" s="107"/>
      <c r="O1" s="107">
        <v>2019</v>
      </c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>
        <v>2020</v>
      </c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>
        <v>2021</v>
      </c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>
        <v>2022</v>
      </c>
      <c r="AZ1" s="107"/>
      <c r="BA1" s="107"/>
      <c r="BB1" s="107"/>
      <c r="BC1" s="107"/>
      <c r="BD1" s="107"/>
      <c r="BE1" s="107"/>
      <c r="BF1" s="107"/>
      <c r="BG1" s="107"/>
      <c r="BH1" s="107"/>
    </row>
    <row r="2" spans="1:60" ht="85.5" x14ac:dyDescent="0.25">
      <c r="A2" s="114"/>
      <c r="B2" s="112"/>
      <c r="C2" s="112"/>
      <c r="D2" s="112"/>
      <c r="E2" s="113"/>
      <c r="F2" s="111"/>
      <c r="G2" s="112"/>
      <c r="H2" s="111"/>
      <c r="I2" s="51" t="s">
        <v>3</v>
      </c>
      <c r="J2" s="51" t="s">
        <v>4</v>
      </c>
      <c r="K2" s="111"/>
      <c r="L2" s="52">
        <v>10</v>
      </c>
      <c r="M2" s="52">
        <v>11</v>
      </c>
      <c r="N2" s="52">
        <v>12</v>
      </c>
      <c r="O2" s="52">
        <v>1</v>
      </c>
      <c r="P2" s="52">
        <v>2</v>
      </c>
      <c r="Q2" s="52">
        <v>3</v>
      </c>
      <c r="R2" s="52">
        <v>4</v>
      </c>
      <c r="S2" s="52">
        <v>5</v>
      </c>
      <c r="T2" s="52">
        <v>6</v>
      </c>
      <c r="U2" s="52">
        <v>7</v>
      </c>
      <c r="V2" s="52">
        <v>8</v>
      </c>
      <c r="W2" s="52">
        <v>9</v>
      </c>
      <c r="X2" s="52">
        <v>10</v>
      </c>
      <c r="Y2" s="52">
        <v>11</v>
      </c>
      <c r="Z2" s="52">
        <v>12</v>
      </c>
      <c r="AA2" s="52">
        <v>1</v>
      </c>
      <c r="AB2" s="52">
        <v>2</v>
      </c>
      <c r="AC2" s="52">
        <v>3</v>
      </c>
      <c r="AD2" s="52">
        <v>4</v>
      </c>
      <c r="AE2" s="52">
        <v>5</v>
      </c>
      <c r="AF2" s="52">
        <v>6</v>
      </c>
      <c r="AG2" s="52">
        <v>7</v>
      </c>
      <c r="AH2" s="52">
        <v>8</v>
      </c>
      <c r="AI2" s="52">
        <v>9</v>
      </c>
      <c r="AJ2" s="52">
        <v>10</v>
      </c>
      <c r="AK2" s="52">
        <v>11</v>
      </c>
      <c r="AL2" s="52">
        <v>12</v>
      </c>
      <c r="AM2" s="52">
        <v>1</v>
      </c>
      <c r="AN2" s="52">
        <v>2</v>
      </c>
      <c r="AO2" s="52">
        <v>3</v>
      </c>
      <c r="AP2" s="52">
        <v>4</v>
      </c>
      <c r="AQ2" s="52">
        <v>5</v>
      </c>
      <c r="AR2" s="52">
        <v>6</v>
      </c>
      <c r="AS2" s="52">
        <v>7</v>
      </c>
      <c r="AT2" s="52">
        <v>8</v>
      </c>
      <c r="AU2" s="52">
        <v>9</v>
      </c>
      <c r="AV2" s="52">
        <v>10</v>
      </c>
      <c r="AW2" s="52">
        <v>11</v>
      </c>
      <c r="AX2" s="52">
        <v>12</v>
      </c>
      <c r="AY2" s="52">
        <v>1</v>
      </c>
      <c r="AZ2" s="52">
        <v>2</v>
      </c>
      <c r="BA2" s="52">
        <v>3</v>
      </c>
      <c r="BB2" s="52">
        <v>4</v>
      </c>
      <c r="BC2" s="52">
        <v>5</v>
      </c>
      <c r="BD2" s="52">
        <v>6</v>
      </c>
      <c r="BE2" s="52">
        <v>7</v>
      </c>
      <c r="BF2" s="52">
        <v>8</v>
      </c>
      <c r="BG2" s="52">
        <v>9</v>
      </c>
      <c r="BH2" s="52">
        <v>10</v>
      </c>
    </row>
    <row r="3" spans="1:60" ht="57" x14ac:dyDescent="0.25">
      <c r="A3" s="53" t="s">
        <v>43</v>
      </c>
      <c r="B3" s="54">
        <v>200000</v>
      </c>
      <c r="C3" s="54">
        <f>B3*0.25</f>
        <v>50000</v>
      </c>
      <c r="D3" s="54">
        <f>B3+C3</f>
        <v>250000</v>
      </c>
      <c r="E3" s="44" t="s">
        <v>40</v>
      </c>
      <c r="F3" s="44" t="s">
        <v>50</v>
      </c>
      <c r="G3" s="53" t="s">
        <v>15</v>
      </c>
      <c r="H3" s="44" t="s">
        <v>70</v>
      </c>
      <c r="I3" s="30" t="s">
        <v>10</v>
      </c>
      <c r="J3" s="15"/>
      <c r="K3" s="15" t="s">
        <v>19</v>
      </c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</row>
    <row r="4" spans="1:60" ht="121.15" customHeight="1" x14ac:dyDescent="0.25">
      <c r="A4" s="53" t="s">
        <v>56</v>
      </c>
      <c r="B4" s="54">
        <f>9341632+9314207+855358+4663215+401441+5879328+1751104+226993+667147+605000</f>
        <v>33705425</v>
      </c>
      <c r="C4" s="54">
        <f>B4*0.25</f>
        <v>8426356.25</v>
      </c>
      <c r="D4" s="54">
        <f>B4+C4</f>
        <v>42131781.25</v>
      </c>
      <c r="E4" s="44" t="s">
        <v>40</v>
      </c>
      <c r="F4" s="44" t="s">
        <v>50</v>
      </c>
      <c r="G4" s="53" t="s">
        <v>59</v>
      </c>
      <c r="H4" s="44" t="s">
        <v>70</v>
      </c>
      <c r="I4" s="30" t="s">
        <v>10</v>
      </c>
      <c r="J4" s="15"/>
      <c r="K4" s="56" t="s">
        <v>64</v>
      </c>
      <c r="L4" s="57"/>
      <c r="M4" s="57"/>
      <c r="N4" s="57"/>
      <c r="O4" s="57"/>
      <c r="P4" s="57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</row>
    <row r="5" spans="1:60" ht="57" x14ac:dyDescent="0.25">
      <c r="A5" s="69" t="s">
        <v>44</v>
      </c>
      <c r="B5" s="54">
        <v>945000</v>
      </c>
      <c r="C5" s="54">
        <f t="shared" ref="C5:C29" si="0">B5*0.25</f>
        <v>236250</v>
      </c>
      <c r="D5" s="54">
        <f t="shared" ref="D5:D29" si="1">B5+C5</f>
        <v>1181250</v>
      </c>
      <c r="E5" s="44" t="s">
        <v>40</v>
      </c>
      <c r="F5" s="44" t="s">
        <v>50</v>
      </c>
      <c r="G5" s="53" t="s">
        <v>36</v>
      </c>
      <c r="H5" s="44" t="s">
        <v>70</v>
      </c>
      <c r="I5" s="30" t="s">
        <v>10</v>
      </c>
      <c r="J5" s="15"/>
      <c r="K5" s="15" t="s">
        <v>19</v>
      </c>
      <c r="L5" s="14"/>
      <c r="M5" s="14"/>
      <c r="N5" s="14"/>
      <c r="O5" s="14"/>
      <c r="P5" s="14"/>
      <c r="Q5" s="57"/>
      <c r="R5" s="57"/>
      <c r="S5" s="57"/>
      <c r="T5" s="57"/>
      <c r="U5" s="57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</row>
    <row r="6" spans="1:60" ht="57" x14ac:dyDescent="0.25">
      <c r="A6" s="53" t="s">
        <v>58</v>
      </c>
      <c r="B6" s="54">
        <v>306000</v>
      </c>
      <c r="C6" s="54">
        <f t="shared" si="0"/>
        <v>76500</v>
      </c>
      <c r="D6" s="54">
        <f t="shared" si="1"/>
        <v>382500</v>
      </c>
      <c r="E6" s="44" t="s">
        <v>40</v>
      </c>
      <c r="F6" s="44" t="s">
        <v>50</v>
      </c>
      <c r="G6" s="53" t="s">
        <v>28</v>
      </c>
      <c r="H6" s="44" t="s">
        <v>70</v>
      </c>
      <c r="I6" s="30" t="s">
        <v>10</v>
      </c>
      <c r="J6" s="15"/>
      <c r="K6" s="15" t="s">
        <v>54</v>
      </c>
      <c r="L6" s="57"/>
      <c r="M6" s="57"/>
      <c r="N6" s="57"/>
      <c r="O6" s="57"/>
      <c r="P6" s="57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</row>
    <row r="7" spans="1:60" ht="57" customHeight="1" x14ac:dyDescent="0.25">
      <c r="A7" s="53" t="s">
        <v>57</v>
      </c>
      <c r="B7" s="54">
        <v>526500</v>
      </c>
      <c r="C7" s="54">
        <f>B7*0.25</f>
        <v>131625</v>
      </c>
      <c r="D7" s="54">
        <f>B7+C7</f>
        <v>658125</v>
      </c>
      <c r="E7" s="44" t="s">
        <v>40</v>
      </c>
      <c r="F7" s="44" t="s">
        <v>50</v>
      </c>
      <c r="G7" s="53" t="s">
        <v>51</v>
      </c>
      <c r="H7" s="44" t="s">
        <v>70</v>
      </c>
      <c r="I7" s="30" t="s">
        <v>10</v>
      </c>
      <c r="J7" s="15"/>
      <c r="K7" s="15" t="s">
        <v>54</v>
      </c>
      <c r="L7" s="57"/>
      <c r="M7" s="57"/>
      <c r="N7" s="57"/>
      <c r="O7" s="57"/>
      <c r="P7" s="57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</row>
    <row r="8" spans="1:60" ht="57" x14ac:dyDescent="0.25">
      <c r="A8" s="69" t="s">
        <v>45</v>
      </c>
      <c r="B8" s="54">
        <v>628500</v>
      </c>
      <c r="C8" s="54">
        <f t="shared" si="0"/>
        <v>157125</v>
      </c>
      <c r="D8" s="54">
        <f t="shared" si="1"/>
        <v>785625</v>
      </c>
      <c r="E8" s="44" t="s">
        <v>40</v>
      </c>
      <c r="F8" s="44" t="s">
        <v>50</v>
      </c>
      <c r="G8" s="53" t="s">
        <v>20</v>
      </c>
      <c r="H8" s="44" t="s">
        <v>70</v>
      </c>
      <c r="I8" s="30" t="s">
        <v>10</v>
      </c>
      <c r="J8" s="15"/>
      <c r="K8" s="15" t="s">
        <v>19</v>
      </c>
      <c r="L8" s="14"/>
      <c r="M8" s="14"/>
      <c r="N8" s="57"/>
      <c r="O8" s="57"/>
      <c r="P8" s="57"/>
      <c r="Q8" s="57"/>
      <c r="R8" s="57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</row>
    <row r="9" spans="1:60" ht="57" x14ac:dyDescent="0.25">
      <c r="A9" s="69" t="s">
        <v>46</v>
      </c>
      <c r="B9" s="54">
        <v>476000</v>
      </c>
      <c r="C9" s="54">
        <f t="shared" si="0"/>
        <v>119000</v>
      </c>
      <c r="D9" s="54">
        <f t="shared" si="1"/>
        <v>595000</v>
      </c>
      <c r="E9" s="44" t="s">
        <v>40</v>
      </c>
      <c r="F9" s="44" t="s">
        <v>50</v>
      </c>
      <c r="G9" s="53" t="s">
        <v>21</v>
      </c>
      <c r="H9" s="44" t="s">
        <v>70</v>
      </c>
      <c r="I9" s="30" t="s">
        <v>10</v>
      </c>
      <c r="J9" s="58"/>
      <c r="K9" s="15" t="s">
        <v>19</v>
      </c>
      <c r="L9" s="14"/>
      <c r="M9" s="14"/>
      <c r="N9" s="57"/>
      <c r="O9" s="57"/>
      <c r="P9" s="57"/>
      <c r="Q9" s="57"/>
      <c r="R9" s="57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</row>
    <row r="10" spans="1:60" ht="357.75" customHeight="1" x14ac:dyDescent="0.25">
      <c r="A10" s="69" t="s">
        <v>79</v>
      </c>
      <c r="B10" s="54">
        <f>B11+B12+B13+B14+B15</f>
        <v>15395976</v>
      </c>
      <c r="C10" s="54">
        <f t="shared" si="0"/>
        <v>3848994</v>
      </c>
      <c r="D10" s="54">
        <f t="shared" si="1"/>
        <v>19244970</v>
      </c>
      <c r="E10" s="44" t="s">
        <v>40</v>
      </c>
      <c r="F10" s="44" t="s">
        <v>50</v>
      </c>
      <c r="G10" s="76" t="s">
        <v>76</v>
      </c>
      <c r="H10" s="44" t="s">
        <v>70</v>
      </c>
      <c r="I10" s="30" t="s">
        <v>10</v>
      </c>
      <c r="J10" s="15"/>
      <c r="K10" s="108" t="s">
        <v>18</v>
      </c>
      <c r="L10" s="14"/>
      <c r="M10" s="14"/>
      <c r="N10" s="14"/>
      <c r="O10" s="14"/>
      <c r="P10" s="57"/>
      <c r="Q10" s="57"/>
      <c r="R10" s="57"/>
      <c r="S10" s="57"/>
      <c r="T10" s="32"/>
      <c r="U10" s="32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</row>
    <row r="11" spans="1:60" ht="85.5" x14ac:dyDescent="0.25">
      <c r="A11" s="68" t="s">
        <v>29</v>
      </c>
      <c r="B11" s="29">
        <f>1799022+822636+563494</f>
        <v>3185152</v>
      </c>
      <c r="C11" s="29">
        <f t="shared" si="0"/>
        <v>796288</v>
      </c>
      <c r="D11" s="29">
        <f t="shared" si="1"/>
        <v>3981440</v>
      </c>
      <c r="E11" s="31" t="s">
        <v>40</v>
      </c>
      <c r="F11" s="31" t="s">
        <v>50</v>
      </c>
      <c r="G11" s="53" t="s">
        <v>33</v>
      </c>
      <c r="H11" s="45" t="s">
        <v>70</v>
      </c>
      <c r="I11" s="30" t="s">
        <v>10</v>
      </c>
      <c r="J11" s="28"/>
      <c r="K11" s="108"/>
      <c r="L11" s="14"/>
      <c r="M11" s="14"/>
      <c r="N11" s="14"/>
      <c r="O11" s="14"/>
      <c r="P11" s="57"/>
      <c r="Q11" s="57"/>
      <c r="R11" s="57"/>
      <c r="S11" s="57"/>
      <c r="T11" s="32"/>
      <c r="U11" s="32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</row>
    <row r="12" spans="1:60" ht="85.5" x14ac:dyDescent="0.25">
      <c r="A12" s="68" t="s">
        <v>30</v>
      </c>
      <c r="B12" s="29">
        <f>2476030+2298000+340800</f>
        <v>5114830</v>
      </c>
      <c r="C12" s="29">
        <f t="shared" si="0"/>
        <v>1278707.5</v>
      </c>
      <c r="D12" s="29">
        <f t="shared" si="1"/>
        <v>6393537.5</v>
      </c>
      <c r="E12" s="31" t="s">
        <v>40</v>
      </c>
      <c r="F12" s="31" t="s">
        <v>50</v>
      </c>
      <c r="G12" s="53" t="s">
        <v>34</v>
      </c>
      <c r="H12" s="45" t="s">
        <v>70</v>
      </c>
      <c r="I12" s="30" t="s">
        <v>10</v>
      </c>
      <c r="J12" s="28"/>
      <c r="K12" s="108"/>
      <c r="L12" s="14"/>
      <c r="M12" s="14"/>
      <c r="N12" s="14"/>
      <c r="O12" s="14"/>
      <c r="P12" s="57"/>
      <c r="Q12" s="57"/>
      <c r="R12" s="57"/>
      <c r="S12" s="57"/>
      <c r="T12" s="32"/>
      <c r="U12" s="32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</row>
    <row r="13" spans="1:60" ht="57" x14ac:dyDescent="0.25">
      <c r="A13" s="68" t="s">
        <v>31</v>
      </c>
      <c r="B13" s="29">
        <f>3167844+886205+477456</f>
        <v>4531505</v>
      </c>
      <c r="C13" s="29">
        <f t="shared" si="0"/>
        <v>1132876.25</v>
      </c>
      <c r="D13" s="29">
        <f t="shared" si="1"/>
        <v>5664381.25</v>
      </c>
      <c r="E13" s="31" t="s">
        <v>40</v>
      </c>
      <c r="F13" s="31" t="s">
        <v>50</v>
      </c>
      <c r="G13" s="53" t="s">
        <v>35</v>
      </c>
      <c r="H13" s="45" t="s">
        <v>70</v>
      </c>
      <c r="I13" s="30" t="s">
        <v>10</v>
      </c>
      <c r="J13" s="28"/>
      <c r="K13" s="108"/>
      <c r="L13" s="14"/>
      <c r="M13" s="14"/>
      <c r="N13" s="14"/>
      <c r="O13" s="14"/>
      <c r="P13" s="57"/>
      <c r="Q13" s="57"/>
      <c r="R13" s="57"/>
      <c r="S13" s="57"/>
      <c r="T13" s="32"/>
      <c r="U13" s="32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</row>
    <row r="14" spans="1:60" ht="213.75" x14ac:dyDescent="0.25">
      <c r="A14" s="68" t="s">
        <v>32</v>
      </c>
      <c r="B14" s="29">
        <v>2180047</v>
      </c>
      <c r="C14" s="29">
        <f t="shared" si="0"/>
        <v>545011.75</v>
      </c>
      <c r="D14" s="29">
        <f t="shared" si="1"/>
        <v>2725058.75</v>
      </c>
      <c r="E14" s="31" t="s">
        <v>40</v>
      </c>
      <c r="F14" s="31" t="s">
        <v>50</v>
      </c>
      <c r="G14" s="53" t="s">
        <v>75</v>
      </c>
      <c r="H14" s="45" t="s">
        <v>70</v>
      </c>
      <c r="I14" s="30" t="s">
        <v>10</v>
      </c>
      <c r="J14" s="28"/>
      <c r="K14" s="108"/>
      <c r="L14" s="14"/>
      <c r="M14" s="14"/>
      <c r="N14" s="14"/>
      <c r="O14" s="14"/>
      <c r="P14" s="57"/>
      <c r="Q14" s="57"/>
      <c r="R14" s="57"/>
      <c r="S14" s="57"/>
      <c r="T14" s="32"/>
      <c r="U14" s="32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</row>
    <row r="15" spans="1:60" ht="53.25" customHeight="1" x14ac:dyDescent="0.25">
      <c r="A15" s="68" t="s">
        <v>68</v>
      </c>
      <c r="B15" s="46">
        <v>384442</v>
      </c>
      <c r="C15" s="46">
        <f t="shared" si="0"/>
        <v>96110.5</v>
      </c>
      <c r="D15" s="46">
        <f t="shared" si="1"/>
        <v>480552.5</v>
      </c>
      <c r="E15" s="31" t="s">
        <v>40</v>
      </c>
      <c r="F15" s="45" t="s">
        <v>50</v>
      </c>
      <c r="G15" s="77" t="s">
        <v>74</v>
      </c>
      <c r="H15" s="45" t="s">
        <v>70</v>
      </c>
      <c r="I15" s="43" t="s">
        <v>10</v>
      </c>
      <c r="J15" s="65"/>
      <c r="K15" s="108"/>
      <c r="L15" s="14"/>
      <c r="M15" s="14"/>
      <c r="N15" s="14"/>
      <c r="O15" s="14"/>
      <c r="P15" s="57"/>
      <c r="Q15" s="57"/>
      <c r="R15" s="57"/>
      <c r="S15" s="57"/>
      <c r="T15" s="32"/>
      <c r="U15" s="32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</row>
    <row r="16" spans="1:60" ht="169.9" customHeight="1" x14ac:dyDescent="0.25">
      <c r="A16" s="69" t="s">
        <v>80</v>
      </c>
      <c r="B16" s="54">
        <f>B17+B18</f>
        <v>7000543.5</v>
      </c>
      <c r="C16" s="54">
        <f>B16*0.25</f>
        <v>1750135.875</v>
      </c>
      <c r="D16" s="54">
        <f>B16+C16</f>
        <v>8750679.375</v>
      </c>
      <c r="E16" s="44" t="s">
        <v>40</v>
      </c>
      <c r="F16" s="44" t="s">
        <v>50</v>
      </c>
      <c r="G16" s="53" t="s">
        <v>72</v>
      </c>
      <c r="H16" s="45" t="s">
        <v>70</v>
      </c>
      <c r="I16" s="62" t="s">
        <v>10</v>
      </c>
      <c r="J16" s="28"/>
      <c r="K16" s="115" t="s">
        <v>63</v>
      </c>
      <c r="L16" s="14"/>
      <c r="M16" s="14"/>
      <c r="N16" s="14"/>
      <c r="O16" s="14"/>
      <c r="P16" s="33"/>
      <c r="Q16" s="33"/>
      <c r="R16" s="33"/>
      <c r="S16" s="33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</row>
    <row r="17" spans="1:60" ht="144.6" customHeight="1" x14ac:dyDescent="0.25">
      <c r="A17" s="68" t="s">
        <v>55</v>
      </c>
      <c r="B17" s="46">
        <f>2033100+353500+280000+168725+89706.25+140400+85331.25+108350+59175+62600+60800+38800+2666625+94900+356900+125500+27200</f>
        <v>6751612.5</v>
      </c>
      <c r="C17" s="46">
        <f>B17*0.25</f>
        <v>1687903.125</v>
      </c>
      <c r="D17" s="46">
        <f>B17+C17</f>
        <v>8439515.625</v>
      </c>
      <c r="E17" s="45" t="s">
        <v>40</v>
      </c>
      <c r="F17" s="45" t="s">
        <v>50</v>
      </c>
      <c r="G17" s="53" t="s">
        <v>60</v>
      </c>
      <c r="H17" s="45" t="s">
        <v>70</v>
      </c>
      <c r="I17" s="47" t="s">
        <v>10</v>
      </c>
      <c r="J17" s="28"/>
      <c r="K17" s="115"/>
      <c r="L17" s="14"/>
      <c r="M17" s="14"/>
      <c r="N17" s="14"/>
      <c r="O17" s="14"/>
      <c r="P17" s="33"/>
      <c r="Q17" s="33"/>
      <c r="R17" s="33"/>
      <c r="S17" s="33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</row>
    <row r="18" spans="1:60" ht="48.75" customHeight="1" x14ac:dyDescent="0.25">
      <c r="A18" s="68" t="s">
        <v>69</v>
      </c>
      <c r="B18" s="46">
        <f>215680+33251</f>
        <v>248931</v>
      </c>
      <c r="C18" s="46">
        <f t="shared" ref="C18:C19" si="2">B18*0.25</f>
        <v>62232.75</v>
      </c>
      <c r="D18" s="46">
        <f t="shared" ref="D18" si="3">B18+C18</f>
        <v>311163.75</v>
      </c>
      <c r="E18" s="45" t="s">
        <v>40</v>
      </c>
      <c r="F18" s="45" t="s">
        <v>50</v>
      </c>
      <c r="G18" s="77" t="s">
        <v>73</v>
      </c>
      <c r="H18" s="45" t="s">
        <v>70</v>
      </c>
      <c r="I18" s="43" t="s">
        <v>10</v>
      </c>
      <c r="J18" s="28"/>
      <c r="K18" s="115"/>
      <c r="L18" s="14"/>
      <c r="M18" s="14"/>
      <c r="N18" s="14"/>
      <c r="O18" s="14"/>
      <c r="P18" s="33"/>
      <c r="Q18" s="33"/>
      <c r="R18" s="33"/>
      <c r="S18" s="33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85.25" x14ac:dyDescent="0.25">
      <c r="A19" s="67" t="s">
        <v>81</v>
      </c>
      <c r="B19" s="54">
        <f>B20+B21+B22+B23</f>
        <v>1769520</v>
      </c>
      <c r="C19" s="54">
        <f t="shared" si="2"/>
        <v>442380</v>
      </c>
      <c r="D19" s="54">
        <f t="shared" si="1"/>
        <v>2211900</v>
      </c>
      <c r="E19" s="44" t="s">
        <v>40</v>
      </c>
      <c r="F19" s="44" t="s">
        <v>50</v>
      </c>
      <c r="G19" s="53" t="s">
        <v>77</v>
      </c>
      <c r="H19" s="44" t="s">
        <v>70</v>
      </c>
      <c r="I19" s="30" t="s">
        <v>10</v>
      </c>
      <c r="J19" s="58"/>
      <c r="K19" s="110" t="s">
        <v>39</v>
      </c>
      <c r="L19" s="14"/>
      <c r="M19" s="14"/>
      <c r="N19" s="14"/>
      <c r="O19" s="14"/>
      <c r="P19" s="14"/>
      <c r="Q19" s="14"/>
      <c r="R19" s="14"/>
      <c r="S19" s="33"/>
      <c r="T19" s="33"/>
      <c r="U19" s="33"/>
      <c r="V19" s="33"/>
      <c r="W19" s="32"/>
      <c r="X19" s="32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</row>
    <row r="20" spans="1:60" ht="99.75" x14ac:dyDescent="0.25">
      <c r="A20" s="60" t="s">
        <v>26</v>
      </c>
      <c r="B20" s="29">
        <f>138000+190000+78850+378200+129600+11800+58000+52200+77000+271800</f>
        <v>1385450</v>
      </c>
      <c r="C20" s="29">
        <f t="shared" si="0"/>
        <v>346362.5</v>
      </c>
      <c r="D20" s="29">
        <f t="shared" si="1"/>
        <v>1731812.5</v>
      </c>
      <c r="E20" s="31" t="s">
        <v>40</v>
      </c>
      <c r="F20" s="31" t="s">
        <v>50</v>
      </c>
      <c r="G20" s="53" t="s">
        <v>42</v>
      </c>
      <c r="H20" s="45" t="s">
        <v>70</v>
      </c>
      <c r="I20" s="30" t="s">
        <v>10</v>
      </c>
      <c r="J20" s="28"/>
      <c r="K20" s="110"/>
      <c r="L20" s="14"/>
      <c r="M20" s="14"/>
      <c r="N20" s="14"/>
      <c r="O20" s="14"/>
      <c r="P20" s="14"/>
      <c r="Q20" s="14"/>
      <c r="R20" s="14"/>
      <c r="S20" s="33"/>
      <c r="T20" s="33"/>
      <c r="U20" s="33"/>
      <c r="V20" s="33"/>
      <c r="W20" s="32"/>
      <c r="X20" s="32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</row>
    <row r="21" spans="1:60" ht="42.75" x14ac:dyDescent="0.25">
      <c r="A21" s="60" t="s">
        <v>27</v>
      </c>
      <c r="B21" s="29">
        <f>275000</f>
        <v>275000</v>
      </c>
      <c r="C21" s="29">
        <f t="shared" si="0"/>
        <v>68750</v>
      </c>
      <c r="D21" s="29">
        <f t="shared" si="1"/>
        <v>343750</v>
      </c>
      <c r="E21" s="31" t="s">
        <v>40</v>
      </c>
      <c r="F21" s="31" t="s">
        <v>50</v>
      </c>
      <c r="G21" s="53" t="s">
        <v>41</v>
      </c>
      <c r="H21" s="45" t="s">
        <v>70</v>
      </c>
      <c r="I21" s="30" t="s">
        <v>10</v>
      </c>
      <c r="J21" s="28"/>
      <c r="K21" s="110"/>
      <c r="L21" s="14"/>
      <c r="M21" s="14"/>
      <c r="N21" s="14"/>
      <c r="O21" s="14"/>
      <c r="P21" s="14"/>
      <c r="Q21" s="14"/>
      <c r="R21" s="14"/>
      <c r="S21" s="33"/>
      <c r="T21" s="33"/>
      <c r="U21" s="33"/>
      <c r="V21" s="33"/>
      <c r="W21" s="32"/>
      <c r="X21" s="32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</row>
    <row r="22" spans="1:60" ht="42.75" x14ac:dyDescent="0.25">
      <c r="A22" s="60" t="s">
        <v>37</v>
      </c>
      <c r="B22" s="29">
        <v>75000</v>
      </c>
      <c r="C22" s="29">
        <f t="shared" si="0"/>
        <v>18750</v>
      </c>
      <c r="D22" s="29">
        <f t="shared" si="1"/>
        <v>93750</v>
      </c>
      <c r="E22" s="31" t="s">
        <v>40</v>
      </c>
      <c r="F22" s="31" t="s">
        <v>50</v>
      </c>
      <c r="G22" s="53" t="s">
        <v>38</v>
      </c>
      <c r="H22" s="45" t="s">
        <v>70</v>
      </c>
      <c r="I22" s="30" t="s">
        <v>10</v>
      </c>
      <c r="J22" s="28"/>
      <c r="K22" s="110"/>
      <c r="L22" s="14"/>
      <c r="M22" s="14"/>
      <c r="N22" s="14"/>
      <c r="O22" s="14"/>
      <c r="P22" s="14"/>
      <c r="Q22" s="14"/>
      <c r="R22" s="14"/>
      <c r="S22" s="33"/>
      <c r="T22" s="33"/>
      <c r="U22" s="33"/>
      <c r="V22" s="33"/>
      <c r="W22" s="32"/>
      <c r="X22" s="32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</row>
    <row r="23" spans="1:60" ht="68.25" customHeight="1" x14ac:dyDescent="0.25">
      <c r="A23" s="60" t="s">
        <v>67</v>
      </c>
      <c r="B23" s="46">
        <f>6900+15950+11220</f>
        <v>34070</v>
      </c>
      <c r="C23" s="46">
        <f t="shared" si="0"/>
        <v>8517.5</v>
      </c>
      <c r="D23" s="29">
        <f t="shared" si="1"/>
        <v>42587.5</v>
      </c>
      <c r="E23" s="31" t="s">
        <v>40</v>
      </c>
      <c r="F23" s="31" t="s">
        <v>50</v>
      </c>
      <c r="G23" s="53" t="s">
        <v>78</v>
      </c>
      <c r="H23" s="45" t="s">
        <v>70</v>
      </c>
      <c r="I23" s="30" t="s">
        <v>10</v>
      </c>
      <c r="J23" s="66"/>
      <c r="K23" s="110"/>
      <c r="L23" s="14"/>
      <c r="M23" s="14"/>
      <c r="N23" s="14"/>
      <c r="O23" s="14"/>
      <c r="P23" s="14"/>
      <c r="Q23" s="14"/>
      <c r="R23" s="14"/>
      <c r="S23" s="33"/>
      <c r="T23" s="33"/>
      <c r="U23" s="33"/>
      <c r="V23" s="33"/>
      <c r="W23" s="32"/>
      <c r="X23" s="32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</row>
    <row r="24" spans="1:60" ht="57" x14ac:dyDescent="0.25">
      <c r="A24" s="69" t="s">
        <v>82</v>
      </c>
      <c r="B24" s="54">
        <v>290600</v>
      </c>
      <c r="C24" s="54">
        <f t="shared" si="0"/>
        <v>72650</v>
      </c>
      <c r="D24" s="54">
        <f t="shared" si="1"/>
        <v>363250</v>
      </c>
      <c r="E24" s="44" t="s">
        <v>40</v>
      </c>
      <c r="F24" s="44" t="s">
        <v>50</v>
      </c>
      <c r="G24" s="53" t="s">
        <v>22</v>
      </c>
      <c r="H24" s="44" t="s">
        <v>70</v>
      </c>
      <c r="I24" s="30" t="s">
        <v>10</v>
      </c>
      <c r="J24" s="58"/>
      <c r="K24" s="14" t="s">
        <v>53</v>
      </c>
      <c r="L24" s="57"/>
      <c r="M24" s="57"/>
      <c r="N24" s="57"/>
      <c r="O24" s="57"/>
      <c r="P24" s="32"/>
      <c r="Q24" s="32"/>
      <c r="R24" s="32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</row>
    <row r="25" spans="1:60" ht="82.5" customHeight="1" x14ac:dyDescent="0.25">
      <c r="A25" s="53" t="s">
        <v>83</v>
      </c>
      <c r="B25" s="54">
        <v>436667</v>
      </c>
      <c r="C25" s="54">
        <f t="shared" si="0"/>
        <v>109166.75</v>
      </c>
      <c r="D25" s="54">
        <f t="shared" si="1"/>
        <v>545833.75</v>
      </c>
      <c r="E25" s="44" t="s">
        <v>40</v>
      </c>
      <c r="F25" s="44" t="s">
        <v>50</v>
      </c>
      <c r="G25" s="76" t="s">
        <v>23</v>
      </c>
      <c r="H25" s="44" t="s">
        <v>70</v>
      </c>
      <c r="I25" s="30" t="s">
        <v>10</v>
      </c>
      <c r="J25" s="58"/>
      <c r="K25" s="15" t="s">
        <v>19</v>
      </c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57"/>
      <c r="X25" s="57"/>
      <c r="Y25" s="57"/>
      <c r="Z25" s="57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14"/>
    </row>
    <row r="26" spans="1:60" ht="57" x14ac:dyDescent="0.25">
      <c r="A26" s="53" t="s">
        <v>84</v>
      </c>
      <c r="B26" s="54">
        <v>100000</v>
      </c>
      <c r="C26" s="54">
        <f t="shared" si="0"/>
        <v>25000</v>
      </c>
      <c r="D26" s="54">
        <f t="shared" si="1"/>
        <v>125000</v>
      </c>
      <c r="E26" s="44" t="s">
        <v>40</v>
      </c>
      <c r="F26" s="44" t="s">
        <v>50</v>
      </c>
      <c r="G26" s="53" t="s">
        <v>121</v>
      </c>
      <c r="H26" s="44" t="s">
        <v>70</v>
      </c>
      <c r="I26" s="30" t="s">
        <v>122</v>
      </c>
      <c r="J26" s="58"/>
      <c r="K26" s="15" t="s">
        <v>65</v>
      </c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33"/>
      <c r="BG26" s="33"/>
      <c r="BH26" s="32"/>
    </row>
    <row r="27" spans="1:60" ht="76.900000000000006" customHeight="1" x14ac:dyDescent="0.25">
      <c r="A27" s="70" t="s">
        <v>85</v>
      </c>
      <c r="B27" s="71">
        <v>26000</v>
      </c>
      <c r="C27" s="71">
        <f t="shared" si="0"/>
        <v>6500</v>
      </c>
      <c r="D27" s="71">
        <f t="shared" si="1"/>
        <v>32500</v>
      </c>
      <c r="E27" s="72" t="s">
        <v>40</v>
      </c>
      <c r="F27" s="72" t="s">
        <v>50</v>
      </c>
      <c r="G27" s="78" t="s">
        <v>119</v>
      </c>
      <c r="H27" s="72" t="s">
        <v>70</v>
      </c>
      <c r="I27" s="73" t="s">
        <v>122</v>
      </c>
      <c r="J27" s="74"/>
      <c r="K27" s="75" t="s">
        <v>117</v>
      </c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</row>
    <row r="28" spans="1:60" ht="79.150000000000006" customHeight="1" x14ac:dyDescent="0.25">
      <c r="A28" s="69" t="s">
        <v>115</v>
      </c>
      <c r="B28" s="54">
        <v>44000</v>
      </c>
      <c r="C28" s="54">
        <f t="shared" si="0"/>
        <v>11000</v>
      </c>
      <c r="D28" s="54">
        <f t="shared" si="1"/>
        <v>55000</v>
      </c>
      <c r="E28" s="44" t="s">
        <v>40</v>
      </c>
      <c r="F28" s="44" t="s">
        <v>50</v>
      </c>
      <c r="G28" s="76" t="s">
        <v>118</v>
      </c>
      <c r="H28" s="44" t="s">
        <v>70</v>
      </c>
      <c r="I28" s="30" t="s">
        <v>122</v>
      </c>
      <c r="J28" s="58"/>
      <c r="K28" s="15" t="s">
        <v>65</v>
      </c>
      <c r="L28" s="14"/>
      <c r="M28" s="14"/>
      <c r="N28" s="14"/>
      <c r="O28" s="14"/>
      <c r="P28" s="14"/>
      <c r="Q28" s="14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</row>
    <row r="29" spans="1:60" ht="58.15" customHeight="1" x14ac:dyDescent="0.25">
      <c r="A29" s="69" t="s">
        <v>116</v>
      </c>
      <c r="B29" s="54">
        <v>4000</v>
      </c>
      <c r="C29" s="54">
        <f t="shared" si="0"/>
        <v>1000</v>
      </c>
      <c r="D29" s="54">
        <f t="shared" si="1"/>
        <v>5000</v>
      </c>
      <c r="E29" s="44" t="s">
        <v>40</v>
      </c>
      <c r="F29" s="44" t="s">
        <v>50</v>
      </c>
      <c r="G29" s="76" t="s">
        <v>120</v>
      </c>
      <c r="H29" s="44" t="s">
        <v>70</v>
      </c>
      <c r="I29" s="30" t="s">
        <v>122</v>
      </c>
      <c r="J29" s="58"/>
      <c r="K29" s="15" t="s">
        <v>65</v>
      </c>
      <c r="L29" s="14"/>
      <c r="M29" s="14"/>
      <c r="N29" s="14"/>
      <c r="O29" s="57"/>
      <c r="P29" s="32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</row>
    <row r="30" spans="1:60" ht="18" x14ac:dyDescent="0.25">
      <c r="A30" s="22"/>
      <c r="B30" s="23"/>
      <c r="C30" s="16"/>
      <c r="D30" s="16"/>
      <c r="E30" s="17"/>
      <c r="F30" s="17"/>
      <c r="G30" s="79"/>
      <c r="H30" s="17"/>
      <c r="I30" s="19"/>
      <c r="J30" s="18"/>
      <c r="K30" s="18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60" x14ac:dyDescent="0.25">
      <c r="A31" s="3" t="s">
        <v>5</v>
      </c>
      <c r="C31" s="11"/>
      <c r="D31" s="11"/>
      <c r="G31" s="10"/>
      <c r="H31" s="10"/>
      <c r="I31" s="1"/>
      <c r="J31" s="12"/>
      <c r="K31" s="12"/>
      <c r="L31" s="24"/>
      <c r="M31" s="39" t="s">
        <v>11</v>
      </c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</row>
    <row r="32" spans="1:60" x14ac:dyDescent="0.25">
      <c r="A32" s="3" t="s">
        <v>6</v>
      </c>
      <c r="B32" s="16"/>
      <c r="C32" s="7"/>
      <c r="D32" s="7"/>
      <c r="E32" s="2"/>
      <c r="F32" s="2"/>
      <c r="G32" s="80"/>
      <c r="H32" s="1"/>
      <c r="I32" s="1"/>
      <c r="J32" s="1"/>
      <c r="K32" s="4"/>
      <c r="L32" s="25"/>
      <c r="M32" s="39" t="s">
        <v>12</v>
      </c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</row>
    <row r="33" spans="1:29" x14ac:dyDescent="0.25">
      <c r="A33" s="3" t="s">
        <v>52</v>
      </c>
      <c r="B33" s="3"/>
      <c r="C33" s="3"/>
      <c r="D33" s="8"/>
      <c r="E33" s="9"/>
      <c r="F33" s="9"/>
      <c r="G33" s="81"/>
      <c r="H33" s="41"/>
      <c r="I33" s="3"/>
      <c r="J33" s="3"/>
      <c r="K33" s="5"/>
      <c r="L33" s="106"/>
      <c r="M33" s="106"/>
      <c r="N33" s="13"/>
      <c r="O33" s="13"/>
    </row>
    <row r="34" spans="1:29" x14ac:dyDescent="0.25">
      <c r="B34" s="3"/>
      <c r="C34" s="3"/>
      <c r="D34" s="8"/>
      <c r="E34" s="9"/>
      <c r="F34" s="9"/>
      <c r="G34" s="81"/>
      <c r="H34" s="41"/>
      <c r="I34" s="3"/>
      <c r="J34" s="3"/>
      <c r="K34" s="5"/>
      <c r="L34" s="13"/>
      <c r="M34" s="13"/>
      <c r="N34" s="13"/>
      <c r="O34" s="13"/>
    </row>
    <row r="35" spans="1:29" x14ac:dyDescent="0.25">
      <c r="A35" s="40" t="s">
        <v>61</v>
      </c>
      <c r="B35" s="41"/>
      <c r="C35" s="41"/>
      <c r="D35" s="41"/>
      <c r="E35" s="34"/>
      <c r="F35" s="34"/>
      <c r="G35" s="82"/>
      <c r="H35" s="41"/>
      <c r="I35" s="3"/>
      <c r="J35" s="3"/>
      <c r="K35" s="4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9" ht="15" customHeight="1" x14ac:dyDescent="0.25">
      <c r="A36" s="42" t="s">
        <v>62</v>
      </c>
      <c r="B36" s="37"/>
      <c r="C36" s="34"/>
      <c r="D36" s="34"/>
      <c r="E36" s="34"/>
      <c r="F36" s="34"/>
      <c r="G36" s="83"/>
      <c r="K36" s="5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</row>
    <row r="37" spans="1:29" ht="15" customHeight="1" x14ac:dyDescent="0.25">
      <c r="B37" s="3"/>
      <c r="K37" s="5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</row>
    <row r="38" spans="1:29" s="34" customFormat="1" x14ac:dyDescent="0.25">
      <c r="G38" s="83" t="s">
        <v>47</v>
      </c>
      <c r="K38" s="35"/>
    </row>
    <row r="39" spans="1:29" s="34" customFormat="1" x14ac:dyDescent="0.25">
      <c r="G39" s="83" t="s">
        <v>48</v>
      </c>
      <c r="K39" s="35"/>
    </row>
    <row r="40" spans="1:29" s="34" customFormat="1" x14ac:dyDescent="0.25">
      <c r="G40" s="83"/>
      <c r="K40" s="35"/>
    </row>
    <row r="41" spans="1:29" s="34" customFormat="1" x14ac:dyDescent="0.25">
      <c r="G41" s="83"/>
      <c r="K41" s="35"/>
    </row>
    <row r="42" spans="1:29" s="34" customFormat="1" x14ac:dyDescent="0.25">
      <c r="G42" s="85"/>
      <c r="K42" s="35"/>
    </row>
    <row r="43" spans="1:29" s="34" customFormat="1" x14ac:dyDescent="0.25">
      <c r="G43" s="83" t="s">
        <v>49</v>
      </c>
      <c r="K43" s="35"/>
    </row>
    <row r="44" spans="1:29" s="34" customFormat="1" x14ac:dyDescent="0.25">
      <c r="G44" s="83"/>
      <c r="K44" s="35"/>
    </row>
    <row r="45" spans="1:29" s="34" customFormat="1" x14ac:dyDescent="0.25">
      <c r="G45" s="83"/>
      <c r="K45" s="35"/>
    </row>
    <row r="46" spans="1:29" s="34" customFormat="1" x14ac:dyDescent="0.25">
      <c r="B46" s="37"/>
      <c r="G46" s="83"/>
      <c r="K46" s="35"/>
    </row>
    <row r="47" spans="1:29" s="34" customFormat="1" x14ac:dyDescent="0.25">
      <c r="G47" s="83" t="s">
        <v>71</v>
      </c>
      <c r="K47" s="35"/>
    </row>
    <row r="48" spans="1:29" s="34" customFormat="1" x14ac:dyDescent="0.25">
      <c r="G48" s="83"/>
      <c r="K48" s="35"/>
    </row>
    <row r="49" spans="1:2" x14ac:dyDescent="0.25">
      <c r="A49" s="21"/>
      <c r="B49" s="26"/>
    </row>
    <row r="50" spans="1:2" x14ac:dyDescent="0.25">
      <c r="A50" s="21"/>
      <c r="B50" s="27"/>
    </row>
  </sheetData>
  <mergeCells count="19">
    <mergeCell ref="F1:F2"/>
    <mergeCell ref="A1:A2"/>
    <mergeCell ref="B1:B2"/>
    <mergeCell ref="C1:C2"/>
    <mergeCell ref="D1:D2"/>
    <mergeCell ref="E1:E2"/>
    <mergeCell ref="G1:G2"/>
    <mergeCell ref="H1:H2"/>
    <mergeCell ref="I1:J1"/>
    <mergeCell ref="K1:K2"/>
    <mergeCell ref="L1:N1"/>
    <mergeCell ref="L33:M33"/>
    <mergeCell ref="AA1:AL1"/>
    <mergeCell ref="AM1:AX1"/>
    <mergeCell ref="AY1:BH1"/>
    <mergeCell ref="K10:K15"/>
    <mergeCell ref="K16:K18"/>
    <mergeCell ref="K19:K23"/>
    <mergeCell ref="O1:Z1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36322-3F71-4C10-A5B9-265FA0A903D6}">
  <dimension ref="A1:BI49"/>
  <sheetViews>
    <sheetView zoomScale="60" zoomScaleNormal="60" workbookViewId="0">
      <pane xSplit="1" ySplit="2" topLeftCell="F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5" x14ac:dyDescent="0.25"/>
  <cols>
    <col min="1" max="1" width="43.140625" customWidth="1"/>
    <col min="2" max="2" width="22.140625" customWidth="1"/>
    <col min="3" max="3" width="19" customWidth="1"/>
    <col min="4" max="4" width="20" customWidth="1"/>
    <col min="5" max="6" width="34.140625" customWidth="1"/>
    <col min="7" max="7" width="19.28515625" customWidth="1"/>
    <col min="8" max="8" width="57.140625" style="84" customWidth="1"/>
    <col min="9" max="9" width="11.42578125" style="34" customWidth="1"/>
    <col min="10" max="10" width="10" customWidth="1"/>
    <col min="11" max="11" width="16" customWidth="1"/>
    <col min="12" max="12" width="32.5703125" style="6" customWidth="1"/>
    <col min="13" max="61" width="4.7109375" customWidth="1"/>
  </cols>
  <sheetData>
    <row r="1" spans="1:61" x14ac:dyDescent="0.25">
      <c r="A1" s="111" t="s">
        <v>7</v>
      </c>
      <c r="B1" s="112" t="s">
        <v>16</v>
      </c>
      <c r="C1" s="112" t="s">
        <v>8</v>
      </c>
      <c r="D1" s="112" t="s">
        <v>9</v>
      </c>
      <c r="E1" s="111" t="s">
        <v>0</v>
      </c>
      <c r="F1" s="51"/>
      <c r="G1" s="111" t="s">
        <v>13</v>
      </c>
      <c r="H1" s="111" t="s">
        <v>14</v>
      </c>
      <c r="I1" s="111" t="s">
        <v>1</v>
      </c>
      <c r="J1" s="113" t="s">
        <v>2</v>
      </c>
      <c r="K1" s="113"/>
      <c r="L1" s="111" t="s">
        <v>17</v>
      </c>
      <c r="M1" s="107">
        <v>2018</v>
      </c>
      <c r="N1" s="107"/>
      <c r="O1" s="107"/>
      <c r="P1" s="107">
        <v>2019</v>
      </c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>
        <v>2020</v>
      </c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>
        <v>2021</v>
      </c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>
        <v>2022</v>
      </c>
      <c r="BA1" s="107"/>
      <c r="BB1" s="107"/>
      <c r="BC1" s="107"/>
      <c r="BD1" s="107"/>
      <c r="BE1" s="107"/>
      <c r="BF1" s="107"/>
      <c r="BG1" s="107"/>
      <c r="BH1" s="107"/>
      <c r="BI1" s="107"/>
    </row>
    <row r="2" spans="1:61" ht="85.5" x14ac:dyDescent="0.25">
      <c r="A2" s="114"/>
      <c r="B2" s="112"/>
      <c r="C2" s="112"/>
      <c r="D2" s="112"/>
      <c r="E2" s="113"/>
      <c r="F2" s="51" t="s">
        <v>124</v>
      </c>
      <c r="G2" s="111"/>
      <c r="H2" s="112"/>
      <c r="I2" s="111"/>
      <c r="J2" s="51" t="s">
        <v>3</v>
      </c>
      <c r="K2" s="51" t="s">
        <v>4</v>
      </c>
      <c r="L2" s="111"/>
      <c r="M2" s="52">
        <v>10</v>
      </c>
      <c r="N2" s="52">
        <v>11</v>
      </c>
      <c r="O2" s="52">
        <v>12</v>
      </c>
      <c r="P2" s="52">
        <v>1</v>
      </c>
      <c r="Q2" s="52">
        <v>2</v>
      </c>
      <c r="R2" s="52">
        <v>3</v>
      </c>
      <c r="S2" s="52">
        <v>4</v>
      </c>
      <c r="T2" s="52">
        <v>5</v>
      </c>
      <c r="U2" s="52">
        <v>6</v>
      </c>
      <c r="V2" s="52">
        <v>7</v>
      </c>
      <c r="W2" s="52">
        <v>8</v>
      </c>
      <c r="X2" s="52">
        <v>9</v>
      </c>
      <c r="Y2" s="52">
        <v>10</v>
      </c>
      <c r="Z2" s="52">
        <v>11</v>
      </c>
      <c r="AA2" s="52">
        <v>12</v>
      </c>
      <c r="AB2" s="52">
        <v>1</v>
      </c>
      <c r="AC2" s="52">
        <v>2</v>
      </c>
      <c r="AD2" s="52">
        <v>3</v>
      </c>
      <c r="AE2" s="52">
        <v>4</v>
      </c>
      <c r="AF2" s="52">
        <v>5</v>
      </c>
      <c r="AG2" s="52">
        <v>6</v>
      </c>
      <c r="AH2" s="52">
        <v>7</v>
      </c>
      <c r="AI2" s="52">
        <v>8</v>
      </c>
      <c r="AJ2" s="52">
        <v>9</v>
      </c>
      <c r="AK2" s="52">
        <v>10</v>
      </c>
      <c r="AL2" s="52">
        <v>11</v>
      </c>
      <c r="AM2" s="52">
        <v>12</v>
      </c>
      <c r="AN2" s="52">
        <v>1</v>
      </c>
      <c r="AO2" s="52">
        <v>2</v>
      </c>
      <c r="AP2" s="52">
        <v>3</v>
      </c>
      <c r="AQ2" s="52">
        <v>4</v>
      </c>
      <c r="AR2" s="52">
        <v>5</v>
      </c>
      <c r="AS2" s="52">
        <v>6</v>
      </c>
      <c r="AT2" s="52">
        <v>7</v>
      </c>
      <c r="AU2" s="52">
        <v>8</v>
      </c>
      <c r="AV2" s="52">
        <v>9</v>
      </c>
      <c r="AW2" s="52">
        <v>10</v>
      </c>
      <c r="AX2" s="52">
        <v>11</v>
      </c>
      <c r="AY2" s="52">
        <v>12</v>
      </c>
      <c r="AZ2" s="52">
        <v>1</v>
      </c>
      <c r="BA2" s="52">
        <v>2</v>
      </c>
      <c r="BB2" s="52">
        <v>3</v>
      </c>
      <c r="BC2" s="52">
        <v>4</v>
      </c>
      <c r="BD2" s="52">
        <v>5</v>
      </c>
      <c r="BE2" s="52">
        <v>6</v>
      </c>
      <c r="BF2" s="52">
        <v>7</v>
      </c>
      <c r="BG2" s="52">
        <v>8</v>
      </c>
      <c r="BH2" s="52">
        <v>9</v>
      </c>
      <c r="BI2" s="52">
        <v>10</v>
      </c>
    </row>
    <row r="3" spans="1:61" ht="66.599999999999994" customHeight="1" x14ac:dyDescent="0.25">
      <c r="A3" s="53" t="s">
        <v>43</v>
      </c>
      <c r="B3" s="54">
        <v>200000</v>
      </c>
      <c r="C3" s="54">
        <f>B3*0.25</f>
        <v>50000</v>
      </c>
      <c r="D3" s="54">
        <f>B3+C3</f>
        <v>250000</v>
      </c>
      <c r="E3" s="44" t="s">
        <v>40</v>
      </c>
      <c r="F3" s="44" t="s">
        <v>125</v>
      </c>
      <c r="G3" s="44" t="s">
        <v>50</v>
      </c>
      <c r="H3" s="53" t="s">
        <v>15</v>
      </c>
      <c r="I3" s="44" t="s">
        <v>70</v>
      </c>
      <c r="J3" s="30" t="s">
        <v>10</v>
      </c>
      <c r="K3" s="15"/>
      <c r="L3" s="15" t="s">
        <v>19</v>
      </c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</row>
    <row r="4" spans="1:61" ht="121.15" customHeight="1" x14ac:dyDescent="0.25">
      <c r="A4" s="53" t="s">
        <v>56</v>
      </c>
      <c r="B4" s="54">
        <f>9341632+9314207+855358+4663215+401441+5879328+1751104+226993+667147+605000</f>
        <v>33705425</v>
      </c>
      <c r="C4" s="54">
        <f>B4*0.25</f>
        <v>8426356.25</v>
      </c>
      <c r="D4" s="54">
        <f>B4+C4</f>
        <v>42131781.25</v>
      </c>
      <c r="E4" s="44" t="s">
        <v>40</v>
      </c>
      <c r="F4" s="44" t="s">
        <v>125</v>
      </c>
      <c r="G4" s="44" t="s">
        <v>50</v>
      </c>
      <c r="H4" s="53" t="s">
        <v>59</v>
      </c>
      <c r="I4" s="44" t="s">
        <v>70</v>
      </c>
      <c r="J4" s="30" t="s">
        <v>10</v>
      </c>
      <c r="K4" s="15"/>
      <c r="L4" s="56" t="s">
        <v>64</v>
      </c>
      <c r="M4" s="57"/>
      <c r="N4" s="57"/>
      <c r="O4" s="57"/>
      <c r="P4" s="57"/>
      <c r="Q4" s="57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</row>
    <row r="5" spans="1:61" ht="67.900000000000006" customHeight="1" x14ac:dyDescent="0.25">
      <c r="A5" s="69" t="s">
        <v>44</v>
      </c>
      <c r="B5" s="54">
        <v>945000</v>
      </c>
      <c r="C5" s="54">
        <f t="shared" ref="C5:C28" si="0">B5*0.25</f>
        <v>236250</v>
      </c>
      <c r="D5" s="54">
        <f t="shared" ref="D5:D28" si="1">B5+C5</f>
        <v>1181250</v>
      </c>
      <c r="E5" s="44" t="s">
        <v>40</v>
      </c>
      <c r="F5" s="44" t="s">
        <v>125</v>
      </c>
      <c r="G5" s="44" t="s">
        <v>50</v>
      </c>
      <c r="H5" s="53" t="s">
        <v>36</v>
      </c>
      <c r="I5" s="44" t="s">
        <v>70</v>
      </c>
      <c r="J5" s="30" t="s">
        <v>10</v>
      </c>
      <c r="K5" s="15"/>
      <c r="L5" s="15" t="s">
        <v>19</v>
      </c>
      <c r="M5" s="88"/>
      <c r="N5" s="88"/>
      <c r="O5" s="88"/>
      <c r="P5" s="88"/>
      <c r="Q5" s="88"/>
      <c r="R5" s="88"/>
      <c r="S5" s="88"/>
      <c r="T5" s="88"/>
      <c r="U5" s="57"/>
      <c r="V5" s="57"/>
      <c r="W5" s="57"/>
      <c r="X5" s="57"/>
      <c r="Y5" s="57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</row>
    <row r="6" spans="1:61" ht="67.150000000000006" customHeight="1" x14ac:dyDescent="0.25">
      <c r="A6" s="53" t="s">
        <v>58</v>
      </c>
      <c r="B6" s="54">
        <v>306000</v>
      </c>
      <c r="C6" s="54">
        <f t="shared" si="0"/>
        <v>76500</v>
      </c>
      <c r="D6" s="54">
        <f t="shared" si="1"/>
        <v>382500</v>
      </c>
      <c r="E6" s="44" t="s">
        <v>40</v>
      </c>
      <c r="F6" s="44" t="s">
        <v>125</v>
      </c>
      <c r="G6" s="44" t="s">
        <v>50</v>
      </c>
      <c r="H6" s="53" t="s">
        <v>28</v>
      </c>
      <c r="I6" s="44" t="s">
        <v>70</v>
      </c>
      <c r="J6" s="30" t="s">
        <v>10</v>
      </c>
      <c r="K6" s="15"/>
      <c r="L6" s="15" t="s">
        <v>54</v>
      </c>
      <c r="M6" s="57"/>
      <c r="N6" s="57"/>
      <c r="O6" s="57"/>
      <c r="P6" s="57"/>
      <c r="Q6" s="57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</row>
    <row r="7" spans="1:61" ht="67.900000000000006" customHeight="1" x14ac:dyDescent="0.25">
      <c r="A7" s="53" t="s">
        <v>57</v>
      </c>
      <c r="B7" s="54">
        <v>526500</v>
      </c>
      <c r="C7" s="54">
        <f>B7*0.25</f>
        <v>131625</v>
      </c>
      <c r="D7" s="54">
        <f>B7+C7</f>
        <v>658125</v>
      </c>
      <c r="E7" s="44" t="s">
        <v>40</v>
      </c>
      <c r="F7" s="44" t="s">
        <v>125</v>
      </c>
      <c r="G7" s="44" t="s">
        <v>50</v>
      </c>
      <c r="H7" s="53" t="s">
        <v>51</v>
      </c>
      <c r="I7" s="44" t="s">
        <v>70</v>
      </c>
      <c r="J7" s="30" t="s">
        <v>10</v>
      </c>
      <c r="K7" s="15"/>
      <c r="L7" s="15" t="s">
        <v>54</v>
      </c>
      <c r="M7" s="57"/>
      <c r="N7" s="57"/>
      <c r="O7" s="57"/>
      <c r="P7" s="57"/>
      <c r="Q7" s="57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</row>
    <row r="8" spans="1:61" ht="63" customHeight="1" x14ac:dyDescent="0.25">
      <c r="A8" s="69" t="s">
        <v>45</v>
      </c>
      <c r="B8" s="54">
        <v>628500</v>
      </c>
      <c r="C8" s="54">
        <f t="shared" si="0"/>
        <v>157125</v>
      </c>
      <c r="D8" s="54">
        <f t="shared" si="1"/>
        <v>785625</v>
      </c>
      <c r="E8" s="44" t="s">
        <v>40</v>
      </c>
      <c r="F8" s="44" t="s">
        <v>125</v>
      </c>
      <c r="G8" s="44" t="s">
        <v>50</v>
      </c>
      <c r="H8" s="53" t="s">
        <v>20</v>
      </c>
      <c r="I8" s="44" t="s">
        <v>70</v>
      </c>
      <c r="J8" s="30" t="s">
        <v>10</v>
      </c>
      <c r="K8" s="15"/>
      <c r="L8" s="15" t="s">
        <v>19</v>
      </c>
      <c r="M8" s="88"/>
      <c r="N8" s="88"/>
      <c r="O8" s="88"/>
      <c r="P8" s="88"/>
      <c r="Q8" s="88"/>
      <c r="R8" s="88"/>
      <c r="S8" s="57"/>
      <c r="T8" s="57"/>
      <c r="U8" s="57"/>
      <c r="V8" s="57"/>
      <c r="W8" s="57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</row>
    <row r="9" spans="1:61" ht="64.150000000000006" customHeight="1" x14ac:dyDescent="0.25">
      <c r="A9" s="69" t="s">
        <v>46</v>
      </c>
      <c r="B9" s="54">
        <v>476000</v>
      </c>
      <c r="C9" s="54">
        <f t="shared" si="0"/>
        <v>119000</v>
      </c>
      <c r="D9" s="54">
        <f t="shared" si="1"/>
        <v>595000</v>
      </c>
      <c r="E9" s="44" t="s">
        <v>40</v>
      </c>
      <c r="F9" s="44" t="s">
        <v>125</v>
      </c>
      <c r="G9" s="44" t="s">
        <v>50</v>
      </c>
      <c r="H9" s="53" t="s">
        <v>21</v>
      </c>
      <c r="I9" s="44" t="s">
        <v>70</v>
      </c>
      <c r="J9" s="30" t="s">
        <v>10</v>
      </c>
      <c r="K9" s="58"/>
      <c r="L9" s="15" t="s">
        <v>19</v>
      </c>
      <c r="M9" s="88"/>
      <c r="N9" s="88"/>
      <c r="O9" s="88"/>
      <c r="P9" s="88"/>
      <c r="Q9" s="88"/>
      <c r="R9" s="88"/>
      <c r="S9" s="57"/>
      <c r="T9" s="57"/>
      <c r="U9" s="57"/>
      <c r="V9" s="57"/>
      <c r="W9" s="57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</row>
    <row r="10" spans="1:61" ht="357.75" customHeight="1" x14ac:dyDescent="0.25">
      <c r="A10" s="53" t="s">
        <v>79</v>
      </c>
      <c r="B10" s="54">
        <f>B11+B12+B13+B14+B15</f>
        <v>15395976</v>
      </c>
      <c r="C10" s="54">
        <f t="shared" si="0"/>
        <v>3848994</v>
      </c>
      <c r="D10" s="54">
        <f t="shared" si="1"/>
        <v>19244970</v>
      </c>
      <c r="E10" s="44" t="s">
        <v>40</v>
      </c>
      <c r="F10" s="44" t="s">
        <v>125</v>
      </c>
      <c r="G10" s="44" t="s">
        <v>50</v>
      </c>
      <c r="H10" s="76" t="s">
        <v>76</v>
      </c>
      <c r="I10" s="44" t="s">
        <v>70</v>
      </c>
      <c r="J10" s="30" t="s">
        <v>10</v>
      </c>
      <c r="K10" s="15"/>
      <c r="L10" s="108" t="s">
        <v>18</v>
      </c>
      <c r="M10" s="88"/>
      <c r="N10" s="88"/>
      <c r="O10" s="88"/>
      <c r="P10" s="88"/>
      <c r="Q10" s="57"/>
      <c r="R10" s="57"/>
      <c r="S10" s="57"/>
      <c r="T10" s="57"/>
      <c r="U10" s="32"/>
      <c r="V10" s="32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</row>
    <row r="11" spans="1:61" ht="85.5" x14ac:dyDescent="0.25">
      <c r="A11" s="60" t="s">
        <v>29</v>
      </c>
      <c r="B11" s="29">
        <f>1799022+822636+563494</f>
        <v>3185152</v>
      </c>
      <c r="C11" s="29">
        <f t="shared" si="0"/>
        <v>796288</v>
      </c>
      <c r="D11" s="29">
        <f t="shared" si="1"/>
        <v>3981440</v>
      </c>
      <c r="E11" s="31" t="s">
        <v>40</v>
      </c>
      <c r="F11" s="31" t="s">
        <v>125</v>
      </c>
      <c r="G11" s="31" t="s">
        <v>50</v>
      </c>
      <c r="H11" s="53" t="s">
        <v>33</v>
      </c>
      <c r="I11" s="45" t="s">
        <v>70</v>
      </c>
      <c r="J11" s="30" t="s">
        <v>10</v>
      </c>
      <c r="K11" s="28"/>
      <c r="L11" s="108"/>
      <c r="M11" s="88"/>
      <c r="N11" s="88"/>
      <c r="O11" s="88"/>
      <c r="P11" s="88"/>
      <c r="Q11" s="88"/>
      <c r="R11" s="88"/>
      <c r="S11" s="57"/>
      <c r="T11" s="57"/>
      <c r="U11" s="57"/>
      <c r="V11" s="57"/>
      <c r="W11" s="32"/>
      <c r="X11" s="32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</row>
    <row r="12" spans="1:61" ht="85.5" x14ac:dyDescent="0.25">
      <c r="A12" s="60" t="s">
        <v>30</v>
      </c>
      <c r="B12" s="29">
        <f>2476030+2298000+340800</f>
        <v>5114830</v>
      </c>
      <c r="C12" s="29">
        <f t="shared" si="0"/>
        <v>1278707.5</v>
      </c>
      <c r="D12" s="29">
        <f t="shared" si="1"/>
        <v>6393537.5</v>
      </c>
      <c r="E12" s="31" t="s">
        <v>40</v>
      </c>
      <c r="F12" s="31" t="s">
        <v>125</v>
      </c>
      <c r="G12" s="31" t="s">
        <v>50</v>
      </c>
      <c r="H12" s="53" t="s">
        <v>34</v>
      </c>
      <c r="I12" s="45" t="s">
        <v>70</v>
      </c>
      <c r="J12" s="30" t="s">
        <v>10</v>
      </c>
      <c r="K12" s="28"/>
      <c r="L12" s="108"/>
      <c r="M12" s="88"/>
      <c r="N12" s="88"/>
      <c r="O12" s="88"/>
      <c r="P12" s="88"/>
      <c r="Q12" s="88"/>
      <c r="R12" s="88"/>
      <c r="S12" s="57"/>
      <c r="T12" s="57"/>
      <c r="U12" s="57"/>
      <c r="V12" s="57"/>
      <c r="W12" s="32"/>
      <c r="X12" s="32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</row>
    <row r="13" spans="1:61" ht="62.45" customHeight="1" x14ac:dyDescent="0.25">
      <c r="A13" s="60" t="s">
        <v>31</v>
      </c>
      <c r="B13" s="29">
        <f>3167844+886205+477456</f>
        <v>4531505</v>
      </c>
      <c r="C13" s="29">
        <f t="shared" si="0"/>
        <v>1132876.25</v>
      </c>
      <c r="D13" s="29">
        <f t="shared" si="1"/>
        <v>5664381.25</v>
      </c>
      <c r="E13" s="31" t="s">
        <v>40</v>
      </c>
      <c r="F13" s="31" t="s">
        <v>125</v>
      </c>
      <c r="G13" s="31" t="s">
        <v>50</v>
      </c>
      <c r="H13" s="53" t="s">
        <v>35</v>
      </c>
      <c r="I13" s="45" t="s">
        <v>70</v>
      </c>
      <c r="J13" s="30" t="s">
        <v>10</v>
      </c>
      <c r="K13" s="28"/>
      <c r="L13" s="108"/>
      <c r="M13" s="88"/>
      <c r="N13" s="88"/>
      <c r="O13" s="88"/>
      <c r="P13" s="88"/>
      <c r="Q13" s="88"/>
      <c r="R13" s="88"/>
      <c r="S13" s="57"/>
      <c r="T13" s="57"/>
      <c r="U13" s="57"/>
      <c r="V13" s="57"/>
      <c r="W13" s="32"/>
      <c r="X13" s="32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</row>
    <row r="14" spans="1:61" ht="213.75" x14ac:dyDescent="0.25">
      <c r="A14" s="60" t="s">
        <v>32</v>
      </c>
      <c r="B14" s="29">
        <v>2180047</v>
      </c>
      <c r="C14" s="29">
        <f t="shared" si="0"/>
        <v>545011.75</v>
      </c>
      <c r="D14" s="29">
        <f t="shared" si="1"/>
        <v>2725058.75</v>
      </c>
      <c r="E14" s="31" t="s">
        <v>40</v>
      </c>
      <c r="F14" s="31" t="s">
        <v>125</v>
      </c>
      <c r="G14" s="31" t="s">
        <v>50</v>
      </c>
      <c r="H14" s="53" t="s">
        <v>75</v>
      </c>
      <c r="I14" s="45" t="s">
        <v>70</v>
      </c>
      <c r="J14" s="30" t="s">
        <v>10</v>
      </c>
      <c r="K14" s="28"/>
      <c r="L14" s="108"/>
      <c r="M14" s="88"/>
      <c r="N14" s="88"/>
      <c r="O14" s="88"/>
      <c r="P14" s="88"/>
      <c r="Q14" s="88"/>
      <c r="R14" s="88"/>
      <c r="S14" s="57"/>
      <c r="T14" s="57"/>
      <c r="U14" s="57"/>
      <c r="V14" s="57"/>
      <c r="W14" s="32"/>
      <c r="X14" s="32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</row>
    <row r="15" spans="1:61" ht="67.900000000000006" customHeight="1" x14ac:dyDescent="0.25">
      <c r="A15" s="60" t="s">
        <v>68</v>
      </c>
      <c r="B15" s="46">
        <v>384442</v>
      </c>
      <c r="C15" s="46">
        <f t="shared" si="0"/>
        <v>96110.5</v>
      </c>
      <c r="D15" s="46">
        <f t="shared" si="1"/>
        <v>480552.5</v>
      </c>
      <c r="E15" s="31" t="s">
        <v>40</v>
      </c>
      <c r="F15" s="31" t="s">
        <v>125</v>
      </c>
      <c r="G15" s="45" t="s">
        <v>50</v>
      </c>
      <c r="H15" s="77" t="s">
        <v>74</v>
      </c>
      <c r="I15" s="45" t="s">
        <v>70</v>
      </c>
      <c r="J15" s="43" t="s">
        <v>10</v>
      </c>
      <c r="K15" s="65"/>
      <c r="L15" s="108"/>
      <c r="M15" s="88"/>
      <c r="N15" s="88"/>
      <c r="O15" s="88"/>
      <c r="P15" s="88"/>
      <c r="Q15" s="88"/>
      <c r="R15" s="88"/>
      <c r="S15" s="57"/>
      <c r="T15" s="57"/>
      <c r="U15" s="57"/>
      <c r="V15" s="57"/>
      <c r="W15" s="32"/>
      <c r="X15" s="32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</row>
    <row r="16" spans="1:61" ht="169.9" customHeight="1" x14ac:dyDescent="0.25">
      <c r="A16" s="69" t="s">
        <v>80</v>
      </c>
      <c r="B16" s="54">
        <f>B17+B18</f>
        <v>7000543.5</v>
      </c>
      <c r="C16" s="54">
        <f>B16*0.25</f>
        <v>1750135.875</v>
      </c>
      <c r="D16" s="54">
        <f>B16+C16</f>
        <v>8750679.375</v>
      </c>
      <c r="E16" s="44" t="s">
        <v>40</v>
      </c>
      <c r="F16" s="44" t="s">
        <v>125</v>
      </c>
      <c r="G16" s="44" t="s">
        <v>50</v>
      </c>
      <c r="H16" s="53" t="s">
        <v>72</v>
      </c>
      <c r="I16" s="45" t="s">
        <v>70</v>
      </c>
      <c r="J16" s="62" t="s">
        <v>10</v>
      </c>
      <c r="K16" s="28"/>
      <c r="L16" s="115" t="s">
        <v>63</v>
      </c>
      <c r="M16" s="88"/>
      <c r="N16" s="88"/>
      <c r="O16" s="88"/>
      <c r="P16" s="88"/>
      <c r="Q16" s="88"/>
      <c r="R16" s="88"/>
      <c r="S16" s="88"/>
      <c r="T16" s="88"/>
      <c r="U16" s="57"/>
      <c r="V16" s="57"/>
      <c r="W16" s="57"/>
      <c r="X16" s="57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</row>
    <row r="17" spans="1:61" ht="144.6" customHeight="1" x14ac:dyDescent="0.25">
      <c r="A17" s="68" t="s">
        <v>55</v>
      </c>
      <c r="B17" s="46">
        <f>2033100+353500+280000+168725+89706.25+140400+85331.25+108350+59175+62600+60800+38800+2666625+94900+356900+125500+27200</f>
        <v>6751612.5</v>
      </c>
      <c r="C17" s="46">
        <f>B17*0.25</f>
        <v>1687903.125</v>
      </c>
      <c r="D17" s="46">
        <f>B17+C17</f>
        <v>8439515.625</v>
      </c>
      <c r="E17" s="31" t="s">
        <v>40</v>
      </c>
      <c r="F17" s="31" t="s">
        <v>125</v>
      </c>
      <c r="G17" s="45" t="s">
        <v>50</v>
      </c>
      <c r="H17" s="53" t="s">
        <v>60</v>
      </c>
      <c r="I17" s="45" t="s">
        <v>70</v>
      </c>
      <c r="J17" s="47" t="s">
        <v>10</v>
      </c>
      <c r="K17" s="28"/>
      <c r="L17" s="115"/>
      <c r="M17" s="88"/>
      <c r="N17" s="88"/>
      <c r="O17" s="88"/>
      <c r="P17" s="88"/>
      <c r="Q17" s="88"/>
      <c r="R17" s="88"/>
      <c r="S17" s="88"/>
      <c r="T17" s="88"/>
      <c r="U17" s="33"/>
      <c r="V17" s="33"/>
      <c r="W17" s="33"/>
      <c r="X17" s="33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</row>
    <row r="18" spans="1:61" ht="67.900000000000006" customHeight="1" x14ac:dyDescent="0.25">
      <c r="A18" s="68" t="s">
        <v>69</v>
      </c>
      <c r="B18" s="46">
        <f>215680+33251</f>
        <v>248931</v>
      </c>
      <c r="C18" s="46">
        <f t="shared" ref="C18:C19" si="2">B18*0.25</f>
        <v>62232.75</v>
      </c>
      <c r="D18" s="46">
        <f t="shared" ref="D18" si="3">B18+C18</f>
        <v>311163.75</v>
      </c>
      <c r="E18" s="31" t="s">
        <v>40</v>
      </c>
      <c r="F18" s="31" t="s">
        <v>125</v>
      </c>
      <c r="G18" s="45" t="s">
        <v>50</v>
      </c>
      <c r="H18" s="77" t="s">
        <v>73</v>
      </c>
      <c r="I18" s="45" t="s">
        <v>70</v>
      </c>
      <c r="J18" s="43" t="s">
        <v>10</v>
      </c>
      <c r="K18" s="28"/>
      <c r="L18" s="115"/>
      <c r="M18" s="88"/>
      <c r="N18" s="88"/>
      <c r="O18" s="88"/>
      <c r="P18" s="88"/>
      <c r="Q18" s="88"/>
      <c r="R18" s="88"/>
      <c r="S18" s="88"/>
      <c r="U18" s="33"/>
      <c r="V18" s="33"/>
      <c r="W18" s="33"/>
      <c r="X18" s="33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</row>
    <row r="19" spans="1:61" ht="185.25" x14ac:dyDescent="0.25">
      <c r="A19" s="67" t="s">
        <v>81</v>
      </c>
      <c r="B19" s="54">
        <f>B20+B21+B22+B23</f>
        <v>1769520</v>
      </c>
      <c r="C19" s="54">
        <f t="shared" si="2"/>
        <v>442380</v>
      </c>
      <c r="D19" s="54">
        <f t="shared" si="1"/>
        <v>2211900</v>
      </c>
      <c r="E19" s="44" t="s">
        <v>40</v>
      </c>
      <c r="F19" s="44" t="s">
        <v>125</v>
      </c>
      <c r="G19" s="44" t="s">
        <v>50</v>
      </c>
      <c r="H19" s="53" t="s">
        <v>77</v>
      </c>
      <c r="I19" s="44" t="s">
        <v>70</v>
      </c>
      <c r="J19" s="30" t="s">
        <v>10</v>
      </c>
      <c r="K19" s="58"/>
      <c r="L19" s="110" t="s">
        <v>39</v>
      </c>
      <c r="M19" s="88"/>
      <c r="N19" s="88"/>
      <c r="O19" s="88"/>
      <c r="P19" s="88"/>
      <c r="Q19" s="88"/>
      <c r="R19" s="88"/>
      <c r="S19" s="88"/>
      <c r="T19" s="33"/>
      <c r="U19" s="33"/>
      <c r="V19" s="33"/>
      <c r="W19" s="33"/>
      <c r="X19" s="32"/>
      <c r="Y19" s="32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</row>
    <row r="20" spans="1:61" ht="99.75" x14ac:dyDescent="0.25">
      <c r="A20" s="60" t="s">
        <v>26</v>
      </c>
      <c r="B20" s="29">
        <f>138000+190000+78850+378200+129600+11800+58000+52200+77000+271800</f>
        <v>1385450</v>
      </c>
      <c r="C20" s="29">
        <f t="shared" si="0"/>
        <v>346362.5</v>
      </c>
      <c r="D20" s="29">
        <f t="shared" si="1"/>
        <v>1731812.5</v>
      </c>
      <c r="E20" s="31" t="s">
        <v>40</v>
      </c>
      <c r="F20" s="31" t="s">
        <v>125</v>
      </c>
      <c r="G20" s="31" t="s">
        <v>50</v>
      </c>
      <c r="H20" s="53" t="s">
        <v>42</v>
      </c>
      <c r="I20" s="45" t="s">
        <v>70</v>
      </c>
      <c r="J20" s="30" t="s">
        <v>10</v>
      </c>
      <c r="K20" s="28"/>
      <c r="L20" s="110"/>
      <c r="M20" s="88"/>
      <c r="N20" s="88"/>
      <c r="O20" s="88"/>
      <c r="P20" s="88"/>
      <c r="Q20" s="88"/>
      <c r="R20" s="88"/>
      <c r="S20" s="88"/>
      <c r="T20" s="33"/>
      <c r="U20" s="33"/>
      <c r="V20" s="33"/>
      <c r="W20" s="33"/>
      <c r="X20" s="32"/>
      <c r="Y20" s="32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</row>
    <row r="21" spans="1:61" ht="67.150000000000006" customHeight="1" x14ac:dyDescent="0.25">
      <c r="A21" s="60" t="s">
        <v>27</v>
      </c>
      <c r="B21" s="29">
        <f>275000</f>
        <v>275000</v>
      </c>
      <c r="C21" s="29">
        <f t="shared" si="0"/>
        <v>68750</v>
      </c>
      <c r="D21" s="29">
        <f t="shared" si="1"/>
        <v>343750</v>
      </c>
      <c r="E21" s="31" t="s">
        <v>40</v>
      </c>
      <c r="F21" s="31" t="s">
        <v>125</v>
      </c>
      <c r="G21" s="31" t="s">
        <v>50</v>
      </c>
      <c r="H21" s="53" t="s">
        <v>41</v>
      </c>
      <c r="I21" s="45" t="s">
        <v>70</v>
      </c>
      <c r="J21" s="30" t="s">
        <v>10</v>
      </c>
      <c r="K21" s="28"/>
      <c r="L21" s="110"/>
      <c r="M21" s="88"/>
      <c r="N21" s="88"/>
      <c r="O21" s="88"/>
      <c r="P21" s="88"/>
      <c r="Q21" s="88"/>
      <c r="R21" s="88"/>
      <c r="S21" s="88"/>
      <c r="T21" s="33"/>
      <c r="U21" s="33"/>
      <c r="V21" s="33"/>
      <c r="W21" s="33"/>
      <c r="X21" s="32"/>
      <c r="Y21" s="32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</row>
    <row r="22" spans="1:61" ht="65.45" customHeight="1" x14ac:dyDescent="0.25">
      <c r="A22" s="60" t="s">
        <v>37</v>
      </c>
      <c r="B22" s="29">
        <v>75000</v>
      </c>
      <c r="C22" s="29">
        <f t="shared" si="0"/>
        <v>18750</v>
      </c>
      <c r="D22" s="29">
        <f t="shared" si="1"/>
        <v>93750</v>
      </c>
      <c r="E22" s="31" t="s">
        <v>40</v>
      </c>
      <c r="F22" s="31" t="s">
        <v>125</v>
      </c>
      <c r="G22" s="31" t="s">
        <v>50</v>
      </c>
      <c r="H22" s="53" t="s">
        <v>38</v>
      </c>
      <c r="I22" s="45" t="s">
        <v>70</v>
      </c>
      <c r="J22" s="30" t="s">
        <v>10</v>
      </c>
      <c r="K22" s="28"/>
      <c r="L22" s="110"/>
      <c r="M22" s="88"/>
      <c r="N22" s="88"/>
      <c r="O22" s="88"/>
      <c r="P22" s="88"/>
      <c r="Q22" s="88"/>
      <c r="R22" s="88"/>
      <c r="S22" s="88"/>
      <c r="T22" s="33"/>
      <c r="U22" s="33"/>
      <c r="V22" s="33"/>
      <c r="W22" s="33"/>
      <c r="X22" s="32"/>
      <c r="Y22" s="32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</row>
    <row r="23" spans="1:61" ht="68.25" customHeight="1" x14ac:dyDescent="0.25">
      <c r="A23" s="60" t="s">
        <v>67</v>
      </c>
      <c r="B23" s="46">
        <f>6900+15950+11220</f>
        <v>34070</v>
      </c>
      <c r="C23" s="46">
        <f t="shared" si="0"/>
        <v>8517.5</v>
      </c>
      <c r="D23" s="29">
        <f t="shared" si="1"/>
        <v>42587.5</v>
      </c>
      <c r="E23" s="31" t="s">
        <v>40</v>
      </c>
      <c r="F23" s="31" t="s">
        <v>125</v>
      </c>
      <c r="G23" s="31" t="s">
        <v>50</v>
      </c>
      <c r="H23" s="53" t="s">
        <v>78</v>
      </c>
      <c r="I23" s="45" t="s">
        <v>70</v>
      </c>
      <c r="J23" s="30" t="s">
        <v>10</v>
      </c>
      <c r="K23" s="66"/>
      <c r="L23" s="110"/>
      <c r="M23" s="88"/>
      <c r="N23" s="88"/>
      <c r="O23" s="88"/>
      <c r="P23" s="88"/>
      <c r="Q23" s="88"/>
      <c r="R23" s="88"/>
      <c r="S23" s="88"/>
      <c r="T23" s="33"/>
      <c r="U23" s="33"/>
      <c r="V23" s="33"/>
      <c r="W23" s="33"/>
      <c r="X23" s="32"/>
      <c r="Y23" s="32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</row>
    <row r="24" spans="1:61" ht="63" customHeight="1" x14ac:dyDescent="0.25">
      <c r="A24" s="53" t="s">
        <v>82</v>
      </c>
      <c r="B24" s="54">
        <v>290600</v>
      </c>
      <c r="C24" s="54">
        <f t="shared" si="0"/>
        <v>72650</v>
      </c>
      <c r="D24" s="54">
        <f t="shared" si="1"/>
        <v>363250</v>
      </c>
      <c r="E24" s="44" t="s">
        <v>40</v>
      </c>
      <c r="F24" s="44" t="s">
        <v>125</v>
      </c>
      <c r="G24" s="44" t="s">
        <v>50</v>
      </c>
      <c r="H24" s="53" t="s">
        <v>22</v>
      </c>
      <c r="I24" s="44" t="s">
        <v>70</v>
      </c>
      <c r="J24" s="30" t="s">
        <v>10</v>
      </c>
      <c r="K24" s="58"/>
      <c r="L24" s="14" t="s">
        <v>53</v>
      </c>
      <c r="M24" s="57"/>
      <c r="N24" s="57"/>
      <c r="O24" s="57"/>
      <c r="P24" s="57"/>
      <c r="Q24" s="32"/>
      <c r="R24" s="32"/>
      <c r="S24" s="32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</row>
    <row r="25" spans="1:61" ht="82.5" customHeight="1" x14ac:dyDescent="0.25">
      <c r="A25" s="53" t="s">
        <v>83</v>
      </c>
      <c r="B25" s="54">
        <v>436667</v>
      </c>
      <c r="C25" s="54">
        <f t="shared" si="0"/>
        <v>109166.75</v>
      </c>
      <c r="D25" s="54">
        <f t="shared" si="1"/>
        <v>545833.75</v>
      </c>
      <c r="E25" s="44" t="s">
        <v>40</v>
      </c>
      <c r="F25" s="44" t="s">
        <v>125</v>
      </c>
      <c r="G25" s="44" t="s">
        <v>50</v>
      </c>
      <c r="H25" s="76" t="s">
        <v>23</v>
      </c>
      <c r="I25" s="44" t="s">
        <v>70</v>
      </c>
      <c r="J25" s="30" t="s">
        <v>10</v>
      </c>
      <c r="K25" s="58"/>
      <c r="L25" s="15" t="s">
        <v>19</v>
      </c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57"/>
      <c r="Y25" s="57"/>
      <c r="Z25" s="57"/>
      <c r="AA25" s="57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88"/>
    </row>
    <row r="26" spans="1:61" ht="63" customHeight="1" x14ac:dyDescent="0.25">
      <c r="A26" s="53" t="s">
        <v>84</v>
      </c>
      <c r="B26" s="54">
        <v>100000</v>
      </c>
      <c r="C26" s="54">
        <f t="shared" si="0"/>
        <v>25000</v>
      </c>
      <c r="D26" s="54">
        <f t="shared" si="1"/>
        <v>125000</v>
      </c>
      <c r="E26" s="44" t="s">
        <v>40</v>
      </c>
      <c r="F26" s="44" t="s">
        <v>125</v>
      </c>
      <c r="G26" s="44" t="s">
        <v>50</v>
      </c>
      <c r="H26" s="53" t="s">
        <v>121</v>
      </c>
      <c r="I26" s="44" t="s">
        <v>70</v>
      </c>
      <c r="J26" s="30" t="s">
        <v>122</v>
      </c>
      <c r="K26" s="58"/>
      <c r="L26" s="15" t="s">
        <v>65</v>
      </c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33"/>
      <c r="BH26" s="33"/>
      <c r="BI26" s="32"/>
    </row>
    <row r="27" spans="1:61" ht="97.15" customHeight="1" x14ac:dyDescent="0.25">
      <c r="A27" s="53" t="s">
        <v>85</v>
      </c>
      <c r="B27" s="54">
        <v>48000</v>
      </c>
      <c r="C27" s="54">
        <f t="shared" ref="C27" si="4">B27*0.25</f>
        <v>12000</v>
      </c>
      <c r="D27" s="54">
        <f t="shared" ref="D27" si="5">B27+C27</f>
        <v>60000</v>
      </c>
      <c r="E27" s="44" t="s">
        <v>40</v>
      </c>
      <c r="F27" s="44" t="s">
        <v>125</v>
      </c>
      <c r="G27" s="44" t="s">
        <v>50</v>
      </c>
      <c r="H27" s="59" t="s">
        <v>25</v>
      </c>
      <c r="I27" s="44" t="s">
        <v>70</v>
      </c>
      <c r="J27" s="30" t="s">
        <v>122</v>
      </c>
      <c r="K27" s="58"/>
      <c r="L27" s="14" t="s">
        <v>66</v>
      </c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</row>
    <row r="28" spans="1:61" ht="63" customHeight="1" x14ac:dyDescent="0.25">
      <c r="A28" s="70" t="s">
        <v>123</v>
      </c>
      <c r="B28" s="71">
        <v>26000</v>
      </c>
      <c r="C28" s="71">
        <f t="shared" si="0"/>
        <v>6500</v>
      </c>
      <c r="D28" s="71">
        <f t="shared" si="1"/>
        <v>32500</v>
      </c>
      <c r="E28" s="86" t="s">
        <v>40</v>
      </c>
      <c r="F28" s="86" t="s">
        <v>125</v>
      </c>
      <c r="G28" s="72" t="s">
        <v>50</v>
      </c>
      <c r="H28" s="87" t="s">
        <v>126</v>
      </c>
      <c r="I28" s="72" t="s">
        <v>70</v>
      </c>
      <c r="J28" s="73" t="s">
        <v>122</v>
      </c>
      <c r="K28" s="74"/>
      <c r="L28" s="75" t="s">
        <v>117</v>
      </c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</row>
    <row r="29" spans="1:61" ht="18" x14ac:dyDescent="0.25">
      <c r="A29" s="22"/>
      <c r="B29" s="23"/>
      <c r="C29" s="16"/>
      <c r="D29" s="16"/>
      <c r="E29" s="17"/>
      <c r="F29" s="17"/>
      <c r="G29" s="17"/>
      <c r="H29" s="79"/>
      <c r="I29" s="17"/>
      <c r="J29" s="19"/>
      <c r="K29" s="18"/>
      <c r="L29" s="18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</row>
    <row r="30" spans="1:61" x14ac:dyDescent="0.25">
      <c r="A30" s="3" t="s">
        <v>5</v>
      </c>
      <c r="C30" s="11"/>
      <c r="D30" s="11"/>
      <c r="H30" s="10"/>
      <c r="I30" s="10"/>
      <c r="J30" s="1"/>
      <c r="K30" s="12"/>
      <c r="L30" s="12"/>
      <c r="M30" s="24"/>
      <c r="N30" s="39" t="s">
        <v>11</v>
      </c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</row>
    <row r="31" spans="1:61" x14ac:dyDescent="0.25">
      <c r="A31" s="3" t="s">
        <v>6</v>
      </c>
      <c r="B31" s="16"/>
      <c r="C31" s="7"/>
      <c r="D31" s="7"/>
      <c r="E31" s="2"/>
      <c r="F31" s="2"/>
      <c r="G31" s="2"/>
      <c r="H31" s="80"/>
      <c r="I31" s="1"/>
      <c r="J31" s="1"/>
      <c r="K31" s="1"/>
      <c r="L31" s="4"/>
      <c r="M31" s="25"/>
      <c r="N31" s="39" t="s">
        <v>12</v>
      </c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</row>
    <row r="32" spans="1:61" x14ac:dyDescent="0.25">
      <c r="A32" s="3" t="s">
        <v>52</v>
      </c>
      <c r="B32" s="3"/>
      <c r="C32" s="3"/>
      <c r="D32" s="8"/>
      <c r="E32" s="9"/>
      <c r="F32" s="9"/>
      <c r="G32" s="9"/>
      <c r="H32" s="81"/>
      <c r="I32" s="41"/>
      <c r="J32" s="3"/>
      <c r="K32" s="3"/>
      <c r="L32" s="5"/>
      <c r="M32" s="106"/>
      <c r="N32" s="106"/>
      <c r="O32" s="13"/>
      <c r="P32" s="13"/>
    </row>
    <row r="33" spans="1:30" x14ac:dyDescent="0.25">
      <c r="B33" s="3"/>
      <c r="C33" s="3"/>
      <c r="D33" s="8"/>
      <c r="E33" s="9"/>
      <c r="F33" s="9"/>
      <c r="G33" s="9"/>
      <c r="H33" s="81"/>
      <c r="I33" s="41"/>
      <c r="J33" s="3"/>
      <c r="K33" s="3"/>
      <c r="L33" s="5"/>
      <c r="M33" s="13"/>
      <c r="N33" s="13"/>
      <c r="O33" s="13"/>
      <c r="P33" s="13"/>
    </row>
    <row r="34" spans="1:30" x14ac:dyDescent="0.25">
      <c r="A34" s="40" t="s">
        <v>61</v>
      </c>
      <c r="B34" s="41"/>
      <c r="C34" s="41"/>
      <c r="D34" s="41"/>
      <c r="E34" s="34"/>
      <c r="F34" s="34"/>
      <c r="G34" s="34"/>
      <c r="H34" s="82"/>
      <c r="I34" s="41"/>
      <c r="J34" s="3"/>
      <c r="K34" s="3"/>
      <c r="L34" s="4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30" ht="15" customHeight="1" x14ac:dyDescent="0.25">
      <c r="A35" s="42" t="s">
        <v>62</v>
      </c>
      <c r="B35" s="37"/>
      <c r="C35" s="34"/>
      <c r="D35" s="34"/>
      <c r="E35" s="34"/>
      <c r="F35" s="34"/>
      <c r="G35" s="34"/>
      <c r="H35" s="83"/>
      <c r="L35" s="5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</row>
    <row r="36" spans="1:30" ht="15" customHeight="1" x14ac:dyDescent="0.25">
      <c r="B36" s="3"/>
      <c r="L36" s="5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</row>
    <row r="37" spans="1:30" s="34" customFormat="1" x14ac:dyDescent="0.25">
      <c r="H37" s="83" t="s">
        <v>47</v>
      </c>
      <c r="L37" s="35"/>
    </row>
    <row r="38" spans="1:30" s="34" customFormat="1" x14ac:dyDescent="0.25">
      <c r="H38" s="83" t="s">
        <v>48</v>
      </c>
      <c r="L38" s="35"/>
    </row>
    <row r="39" spans="1:30" s="34" customFormat="1" x14ac:dyDescent="0.25">
      <c r="H39" s="83"/>
      <c r="L39" s="35"/>
    </row>
    <row r="40" spans="1:30" s="34" customFormat="1" x14ac:dyDescent="0.25">
      <c r="H40" s="83"/>
      <c r="L40" s="35"/>
    </row>
    <row r="41" spans="1:30" s="34" customFormat="1" x14ac:dyDescent="0.25">
      <c r="H41" s="85"/>
      <c r="L41" s="35"/>
    </row>
    <row r="42" spans="1:30" s="34" customFormat="1" x14ac:dyDescent="0.25">
      <c r="H42" s="83" t="s">
        <v>49</v>
      </c>
      <c r="L42" s="35"/>
    </row>
    <row r="43" spans="1:30" s="34" customFormat="1" x14ac:dyDescent="0.25">
      <c r="H43" s="83"/>
      <c r="L43" s="35"/>
    </row>
    <row r="44" spans="1:30" s="34" customFormat="1" x14ac:dyDescent="0.25">
      <c r="H44" s="83"/>
      <c r="L44" s="35"/>
    </row>
    <row r="45" spans="1:30" s="34" customFormat="1" x14ac:dyDescent="0.25">
      <c r="B45" s="37"/>
      <c r="H45" s="83"/>
      <c r="L45" s="35"/>
    </row>
    <row r="46" spans="1:30" s="34" customFormat="1" x14ac:dyDescent="0.25">
      <c r="H46" s="83" t="s">
        <v>71</v>
      </c>
      <c r="L46" s="35"/>
    </row>
    <row r="47" spans="1:30" s="34" customFormat="1" x14ac:dyDescent="0.25">
      <c r="H47" s="83"/>
      <c r="L47" s="35"/>
    </row>
    <row r="48" spans="1:30" x14ac:dyDescent="0.25">
      <c r="A48" s="21"/>
      <c r="B48" s="26"/>
    </row>
    <row r="49" spans="1:2" x14ac:dyDescent="0.25">
      <c r="A49" s="21"/>
      <c r="B49" s="27"/>
    </row>
  </sheetData>
  <mergeCells count="19">
    <mergeCell ref="G1:G2"/>
    <mergeCell ref="A1:A2"/>
    <mergeCell ref="B1:B2"/>
    <mergeCell ref="C1:C2"/>
    <mergeCell ref="D1:D2"/>
    <mergeCell ref="E1:E2"/>
    <mergeCell ref="L19:L23"/>
    <mergeCell ref="P1:AA1"/>
    <mergeCell ref="M32:N32"/>
    <mergeCell ref="H1:H2"/>
    <mergeCell ref="I1:I2"/>
    <mergeCell ref="J1:K1"/>
    <mergeCell ref="L1:L2"/>
    <mergeCell ref="M1:O1"/>
    <mergeCell ref="AB1:AM1"/>
    <mergeCell ref="AN1:AY1"/>
    <mergeCell ref="AZ1:BI1"/>
    <mergeCell ref="L10:L15"/>
    <mergeCell ref="L16:L18"/>
  </mergeCells>
  <pageMargins left="0.7" right="0.7" top="0.75" bottom="0.75" header="0.3" footer="0.3"/>
  <pageSetup paperSize="9" orientation="portrait" horizont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EB1CF-190A-46E9-981C-32C9B7EE0B70}">
  <dimension ref="A1:BI70"/>
  <sheetViews>
    <sheetView tabSelected="1" zoomScale="50" zoomScaleNormal="50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5" x14ac:dyDescent="0.25"/>
  <cols>
    <col min="1" max="1" width="43.140625" customWidth="1"/>
    <col min="2" max="2" width="22.140625" customWidth="1"/>
    <col min="3" max="3" width="19" customWidth="1"/>
    <col min="4" max="4" width="20" customWidth="1"/>
    <col min="5" max="6" width="34.140625" customWidth="1"/>
    <col min="7" max="7" width="19.28515625" customWidth="1"/>
    <col min="8" max="8" width="57.140625" style="84" customWidth="1"/>
    <col min="9" max="9" width="11.42578125" style="34" customWidth="1"/>
    <col min="10" max="10" width="10" customWidth="1"/>
    <col min="11" max="11" width="16" customWidth="1"/>
    <col min="12" max="12" width="32.5703125" style="6" customWidth="1"/>
    <col min="13" max="61" width="4.7109375" customWidth="1"/>
  </cols>
  <sheetData>
    <row r="1" spans="1:61" ht="13.15" customHeight="1" x14ac:dyDescent="0.25">
      <c r="A1" s="111" t="s">
        <v>7</v>
      </c>
      <c r="B1" s="112" t="s">
        <v>16</v>
      </c>
      <c r="C1" s="112" t="s">
        <v>8</v>
      </c>
      <c r="D1" s="112" t="s">
        <v>9</v>
      </c>
      <c r="E1" s="111" t="s">
        <v>0</v>
      </c>
      <c r="F1" s="92"/>
      <c r="G1" s="111" t="s">
        <v>13</v>
      </c>
      <c r="H1" s="111" t="s">
        <v>14</v>
      </c>
      <c r="I1" s="111" t="s">
        <v>1</v>
      </c>
      <c r="J1" s="113" t="s">
        <v>2</v>
      </c>
      <c r="K1" s="113"/>
      <c r="L1" s="111" t="s">
        <v>17</v>
      </c>
      <c r="M1" s="107">
        <v>2018</v>
      </c>
      <c r="N1" s="107"/>
      <c r="O1" s="107"/>
      <c r="P1" s="107">
        <v>2019</v>
      </c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>
        <v>2020</v>
      </c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>
        <v>2021</v>
      </c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>
        <v>2022</v>
      </c>
      <c r="BA1" s="107"/>
      <c r="BB1" s="107"/>
      <c r="BC1" s="107"/>
      <c r="BD1" s="107"/>
      <c r="BE1" s="107"/>
      <c r="BF1" s="107"/>
      <c r="BG1" s="107"/>
      <c r="BH1" s="107"/>
      <c r="BI1" s="107"/>
    </row>
    <row r="2" spans="1:61" ht="85.5" x14ac:dyDescent="0.25">
      <c r="A2" s="114"/>
      <c r="B2" s="112"/>
      <c r="C2" s="112"/>
      <c r="D2" s="112"/>
      <c r="E2" s="113"/>
      <c r="F2" s="92" t="s">
        <v>124</v>
      </c>
      <c r="G2" s="111"/>
      <c r="H2" s="112"/>
      <c r="I2" s="111"/>
      <c r="J2" s="92" t="s">
        <v>3</v>
      </c>
      <c r="K2" s="92" t="s">
        <v>4</v>
      </c>
      <c r="L2" s="111"/>
      <c r="M2" s="52">
        <v>10</v>
      </c>
      <c r="N2" s="52">
        <v>11</v>
      </c>
      <c r="O2" s="52">
        <v>12</v>
      </c>
      <c r="P2" s="52">
        <v>1</v>
      </c>
      <c r="Q2" s="52">
        <v>2</v>
      </c>
      <c r="R2" s="52">
        <v>3</v>
      </c>
      <c r="S2" s="52">
        <v>4</v>
      </c>
      <c r="T2" s="52">
        <v>5</v>
      </c>
      <c r="U2" s="52">
        <v>6</v>
      </c>
      <c r="V2" s="52">
        <v>7</v>
      </c>
      <c r="W2" s="52">
        <v>8</v>
      </c>
      <c r="X2" s="52">
        <v>9</v>
      </c>
      <c r="Y2" s="52">
        <v>10</v>
      </c>
      <c r="Z2" s="52">
        <v>11</v>
      </c>
      <c r="AA2" s="52">
        <v>12</v>
      </c>
      <c r="AB2" s="52">
        <v>1</v>
      </c>
      <c r="AC2" s="52">
        <v>2</v>
      </c>
      <c r="AD2" s="52">
        <v>3</v>
      </c>
      <c r="AE2" s="52">
        <v>4</v>
      </c>
      <c r="AF2" s="52">
        <v>5</v>
      </c>
      <c r="AG2" s="52">
        <v>6</v>
      </c>
      <c r="AH2" s="52">
        <v>7</v>
      </c>
      <c r="AI2" s="52">
        <v>8</v>
      </c>
      <c r="AJ2" s="52">
        <v>9</v>
      </c>
      <c r="AK2" s="52">
        <v>10</v>
      </c>
      <c r="AL2" s="52">
        <v>11</v>
      </c>
      <c r="AM2" s="52">
        <v>12</v>
      </c>
      <c r="AN2" s="52">
        <v>1</v>
      </c>
      <c r="AO2" s="52">
        <v>2</v>
      </c>
      <c r="AP2" s="52">
        <v>3</v>
      </c>
      <c r="AQ2" s="52">
        <v>4</v>
      </c>
      <c r="AR2" s="52">
        <v>5</v>
      </c>
      <c r="AS2" s="52">
        <v>6</v>
      </c>
      <c r="AT2" s="52">
        <v>7</v>
      </c>
      <c r="AU2" s="52">
        <v>8</v>
      </c>
      <c r="AV2" s="52">
        <v>9</v>
      </c>
      <c r="AW2" s="52">
        <v>10</v>
      </c>
      <c r="AX2" s="52">
        <v>11</v>
      </c>
      <c r="AY2" s="52">
        <v>12</v>
      </c>
      <c r="AZ2" s="52">
        <v>1</v>
      </c>
      <c r="BA2" s="52">
        <v>2</v>
      </c>
      <c r="BB2" s="52">
        <v>3</v>
      </c>
      <c r="BC2" s="52">
        <v>4</v>
      </c>
      <c r="BD2" s="52">
        <v>5</v>
      </c>
      <c r="BE2" s="52">
        <v>6</v>
      </c>
      <c r="BF2" s="52">
        <v>7</v>
      </c>
      <c r="BG2" s="52">
        <v>8</v>
      </c>
      <c r="BH2" s="52">
        <v>9</v>
      </c>
      <c r="BI2" s="52">
        <v>10</v>
      </c>
    </row>
    <row r="3" spans="1:61" ht="66.599999999999994" customHeight="1" x14ac:dyDescent="0.25">
      <c r="A3" s="94" t="s">
        <v>43</v>
      </c>
      <c r="B3" s="54">
        <v>200000</v>
      </c>
      <c r="C3" s="54">
        <f>B3*0.25</f>
        <v>50000</v>
      </c>
      <c r="D3" s="54">
        <f>B3+C3</f>
        <v>250000</v>
      </c>
      <c r="E3" s="93" t="s">
        <v>40</v>
      </c>
      <c r="F3" s="93" t="s">
        <v>125</v>
      </c>
      <c r="G3" s="93" t="s">
        <v>50</v>
      </c>
      <c r="H3" s="53" t="s">
        <v>149</v>
      </c>
      <c r="I3" s="93" t="s">
        <v>70</v>
      </c>
      <c r="J3" s="30" t="s">
        <v>10</v>
      </c>
      <c r="K3" s="90"/>
      <c r="L3" s="90" t="s">
        <v>19</v>
      </c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</row>
    <row r="4" spans="1:61" ht="145.15" customHeight="1" x14ac:dyDescent="0.25">
      <c r="A4" s="94" t="s">
        <v>56</v>
      </c>
      <c r="B4" s="54">
        <f>9341632+9314207+855358+4663215+401441+5879328+1751104+226993+667147+605000</f>
        <v>33705425</v>
      </c>
      <c r="C4" s="54">
        <f>B4*0.25</f>
        <v>8426356.25</v>
      </c>
      <c r="D4" s="54">
        <f>B4+C4</f>
        <v>42131781.25</v>
      </c>
      <c r="E4" s="93" t="s">
        <v>40</v>
      </c>
      <c r="F4" s="93" t="s">
        <v>125</v>
      </c>
      <c r="G4" s="93" t="s">
        <v>50</v>
      </c>
      <c r="H4" s="53" t="s">
        <v>59</v>
      </c>
      <c r="I4" s="93" t="s">
        <v>70</v>
      </c>
      <c r="J4" s="30" t="s">
        <v>10</v>
      </c>
      <c r="K4" s="90"/>
      <c r="L4" s="91" t="s">
        <v>64</v>
      </c>
      <c r="M4" s="57"/>
      <c r="N4" s="57"/>
      <c r="O4" s="57"/>
      <c r="P4" s="57"/>
      <c r="Q4" s="57"/>
      <c r="R4" s="57"/>
      <c r="S4" s="57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</row>
    <row r="5" spans="1:61" ht="67.900000000000006" customHeight="1" x14ac:dyDescent="0.25">
      <c r="A5" s="94" t="s">
        <v>44</v>
      </c>
      <c r="B5" s="54">
        <v>945000</v>
      </c>
      <c r="C5" s="54">
        <f t="shared" ref="C5:C49" si="0">B5*0.25</f>
        <v>236250</v>
      </c>
      <c r="D5" s="54">
        <f t="shared" ref="D5:D49" si="1">B5+C5</f>
        <v>1181250</v>
      </c>
      <c r="E5" s="93" t="s">
        <v>40</v>
      </c>
      <c r="F5" s="93" t="s">
        <v>125</v>
      </c>
      <c r="G5" s="93" t="s">
        <v>50</v>
      </c>
      <c r="H5" s="53" t="s">
        <v>36</v>
      </c>
      <c r="I5" s="93" t="s">
        <v>70</v>
      </c>
      <c r="J5" s="30" t="s">
        <v>10</v>
      </c>
      <c r="K5" s="90"/>
      <c r="L5" s="90" t="s">
        <v>19</v>
      </c>
      <c r="M5" s="91"/>
      <c r="N5" s="91"/>
      <c r="O5" s="91"/>
      <c r="P5" s="91"/>
      <c r="Q5" s="91"/>
      <c r="R5" s="91"/>
      <c r="S5" s="91"/>
      <c r="T5" s="91"/>
      <c r="U5" s="98"/>
      <c r="V5" s="98"/>
      <c r="W5" s="57"/>
      <c r="X5" s="57"/>
      <c r="Y5" s="57"/>
      <c r="Z5" s="57"/>
      <c r="AA5" s="57"/>
      <c r="AB5" s="57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104"/>
      <c r="BC5" s="104"/>
      <c r="BD5" s="104"/>
      <c r="BE5" s="104"/>
      <c r="BF5" s="91"/>
      <c r="BG5" s="91"/>
      <c r="BH5" s="91"/>
      <c r="BI5" s="91"/>
    </row>
    <row r="6" spans="1:61" ht="67.900000000000006" customHeight="1" x14ac:dyDescent="0.25">
      <c r="A6" s="95" t="s">
        <v>127</v>
      </c>
      <c r="B6" s="54">
        <v>90000</v>
      </c>
      <c r="C6" s="54">
        <f t="shared" si="0"/>
        <v>22500</v>
      </c>
      <c r="D6" s="54">
        <f t="shared" si="1"/>
        <v>112500</v>
      </c>
      <c r="E6" s="99" t="s">
        <v>40</v>
      </c>
      <c r="F6" s="99" t="s">
        <v>125</v>
      </c>
      <c r="G6" s="99" t="s">
        <v>50</v>
      </c>
      <c r="H6" s="53" t="s">
        <v>36</v>
      </c>
      <c r="I6" s="99" t="s">
        <v>70</v>
      </c>
      <c r="J6" s="30" t="s">
        <v>10</v>
      </c>
      <c r="K6" s="97"/>
      <c r="L6" s="97" t="s">
        <v>19</v>
      </c>
      <c r="M6" s="98"/>
      <c r="N6" s="98"/>
      <c r="O6" s="98"/>
      <c r="P6" s="98"/>
      <c r="Q6" s="98"/>
      <c r="R6" s="98"/>
      <c r="S6" s="98"/>
      <c r="T6" s="98"/>
      <c r="U6" s="96"/>
      <c r="V6" s="96"/>
      <c r="W6" s="57"/>
      <c r="X6" s="57"/>
      <c r="Y6" s="57"/>
      <c r="Z6" s="57"/>
      <c r="AA6" s="57"/>
      <c r="AB6" s="57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98"/>
      <c r="BC6" s="98"/>
      <c r="BD6" s="98"/>
      <c r="BE6" s="98"/>
      <c r="BF6" s="98"/>
      <c r="BG6" s="98"/>
      <c r="BH6" s="98"/>
      <c r="BI6" s="98"/>
    </row>
    <row r="7" spans="1:61" ht="67.900000000000006" customHeight="1" x14ac:dyDescent="0.25">
      <c r="A7" s="95" t="s">
        <v>128</v>
      </c>
      <c r="B7" s="54">
        <v>340000</v>
      </c>
      <c r="C7" s="54">
        <f t="shared" si="0"/>
        <v>85000</v>
      </c>
      <c r="D7" s="54">
        <f t="shared" si="1"/>
        <v>425000</v>
      </c>
      <c r="E7" s="99" t="s">
        <v>40</v>
      </c>
      <c r="F7" s="99" t="s">
        <v>125</v>
      </c>
      <c r="G7" s="99" t="s">
        <v>50</v>
      </c>
      <c r="H7" s="53" t="s">
        <v>36</v>
      </c>
      <c r="I7" s="99" t="s">
        <v>70</v>
      </c>
      <c r="J7" s="30" t="s">
        <v>10</v>
      </c>
      <c r="K7" s="97"/>
      <c r="L7" s="97" t="s">
        <v>19</v>
      </c>
      <c r="M7" s="98"/>
      <c r="N7" s="98"/>
      <c r="O7" s="98"/>
      <c r="P7" s="98"/>
      <c r="Q7" s="98"/>
      <c r="R7" s="98"/>
      <c r="S7" s="98"/>
      <c r="T7" s="98"/>
      <c r="U7" s="96"/>
      <c r="V7" s="96"/>
      <c r="W7" s="57"/>
      <c r="X7" s="57"/>
      <c r="Y7" s="57"/>
      <c r="Z7" s="57"/>
      <c r="AA7" s="57"/>
      <c r="AB7" s="57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98"/>
      <c r="BC7" s="98"/>
      <c r="BD7" s="98"/>
      <c r="BE7" s="98"/>
      <c r="BF7" s="98"/>
      <c r="BG7" s="98"/>
      <c r="BH7" s="98"/>
      <c r="BI7" s="98"/>
    </row>
    <row r="8" spans="1:61" ht="67.900000000000006" customHeight="1" x14ac:dyDescent="0.25">
      <c r="A8" s="95" t="s">
        <v>129</v>
      </c>
      <c r="B8" s="54">
        <v>310000</v>
      </c>
      <c r="C8" s="54">
        <f t="shared" si="0"/>
        <v>77500</v>
      </c>
      <c r="D8" s="54">
        <f t="shared" si="1"/>
        <v>387500</v>
      </c>
      <c r="E8" s="99" t="s">
        <v>40</v>
      </c>
      <c r="F8" s="99" t="s">
        <v>125</v>
      </c>
      <c r="G8" s="99" t="s">
        <v>50</v>
      </c>
      <c r="H8" s="53" t="s">
        <v>36</v>
      </c>
      <c r="I8" s="99" t="s">
        <v>70</v>
      </c>
      <c r="J8" s="30" t="s">
        <v>10</v>
      </c>
      <c r="K8" s="97"/>
      <c r="L8" s="97" t="s">
        <v>19</v>
      </c>
      <c r="M8" s="98"/>
      <c r="N8" s="98"/>
      <c r="O8" s="98"/>
      <c r="P8" s="98"/>
      <c r="Q8" s="98"/>
      <c r="R8" s="98"/>
      <c r="S8" s="98"/>
      <c r="T8" s="98"/>
      <c r="U8" s="96"/>
      <c r="V8" s="96"/>
      <c r="W8" s="57"/>
      <c r="X8" s="57"/>
      <c r="Y8" s="57"/>
      <c r="Z8" s="57"/>
      <c r="AA8" s="57"/>
      <c r="AB8" s="57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98"/>
      <c r="BC8" s="98"/>
      <c r="BD8" s="98"/>
      <c r="BE8" s="98"/>
      <c r="BF8" s="98"/>
      <c r="BG8" s="98"/>
      <c r="BH8" s="98"/>
      <c r="BI8" s="98"/>
    </row>
    <row r="9" spans="1:61" ht="67.900000000000006" customHeight="1" x14ac:dyDescent="0.25">
      <c r="A9" s="95" t="s">
        <v>130</v>
      </c>
      <c r="B9" s="54">
        <v>20000</v>
      </c>
      <c r="C9" s="54">
        <f t="shared" si="0"/>
        <v>5000</v>
      </c>
      <c r="D9" s="54">
        <f t="shared" si="1"/>
        <v>25000</v>
      </c>
      <c r="E9" s="99" t="s">
        <v>40</v>
      </c>
      <c r="F9" s="99" t="s">
        <v>125</v>
      </c>
      <c r="G9" s="99" t="s">
        <v>50</v>
      </c>
      <c r="H9" s="53" t="s">
        <v>36</v>
      </c>
      <c r="I9" s="99" t="s">
        <v>70</v>
      </c>
      <c r="J9" s="30" t="s">
        <v>10</v>
      </c>
      <c r="K9" s="97"/>
      <c r="L9" s="97" t="s">
        <v>19</v>
      </c>
      <c r="M9" s="98"/>
      <c r="N9" s="98"/>
      <c r="O9" s="98"/>
      <c r="P9" s="98"/>
      <c r="Q9" s="98"/>
      <c r="R9" s="98"/>
      <c r="S9" s="98"/>
      <c r="T9" s="98"/>
      <c r="U9" s="96"/>
      <c r="V9" s="96"/>
      <c r="W9" s="57"/>
      <c r="X9" s="57"/>
      <c r="Y9" s="57"/>
      <c r="Z9" s="57"/>
      <c r="AA9" s="57"/>
      <c r="AB9" s="57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98"/>
      <c r="BC9" s="98"/>
      <c r="BD9" s="98"/>
      <c r="BE9" s="98"/>
      <c r="BF9" s="98"/>
      <c r="BG9" s="98"/>
      <c r="BH9" s="98"/>
      <c r="BI9" s="98"/>
    </row>
    <row r="10" spans="1:61" ht="67.900000000000006" customHeight="1" x14ac:dyDescent="0.25">
      <c r="A10" s="101" t="s">
        <v>131</v>
      </c>
      <c r="B10" s="54">
        <v>50000</v>
      </c>
      <c r="C10" s="54">
        <f t="shared" si="0"/>
        <v>12500</v>
      </c>
      <c r="D10" s="54">
        <f t="shared" si="1"/>
        <v>62500</v>
      </c>
      <c r="E10" s="99" t="s">
        <v>40</v>
      </c>
      <c r="F10" s="99" t="s">
        <v>125</v>
      </c>
      <c r="G10" s="99" t="s">
        <v>50</v>
      </c>
      <c r="H10" s="53" t="s">
        <v>36</v>
      </c>
      <c r="I10" s="99" t="s">
        <v>70</v>
      </c>
      <c r="J10" s="30" t="s">
        <v>10</v>
      </c>
      <c r="K10" s="97"/>
      <c r="L10" s="97" t="s">
        <v>19</v>
      </c>
      <c r="M10" s="98"/>
      <c r="N10" s="98"/>
      <c r="O10" s="98"/>
      <c r="P10" s="98"/>
      <c r="Q10" s="98"/>
      <c r="R10" s="98"/>
      <c r="S10" s="98"/>
      <c r="T10" s="98"/>
      <c r="U10" s="96"/>
      <c r="V10" s="96"/>
      <c r="W10" s="57"/>
      <c r="X10" s="57"/>
      <c r="Y10" s="57"/>
      <c r="Z10" s="57"/>
      <c r="AA10" s="57"/>
      <c r="AB10" s="57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98"/>
      <c r="BF10" s="98"/>
      <c r="BG10" s="98"/>
      <c r="BH10" s="98"/>
      <c r="BI10" s="98"/>
    </row>
    <row r="11" spans="1:61" ht="67.900000000000006" customHeight="1" x14ac:dyDescent="0.25">
      <c r="A11" s="101" t="s">
        <v>132</v>
      </c>
      <c r="B11" s="54">
        <v>20000</v>
      </c>
      <c r="C11" s="54">
        <f t="shared" si="0"/>
        <v>5000</v>
      </c>
      <c r="D11" s="54">
        <f t="shared" si="1"/>
        <v>25000</v>
      </c>
      <c r="E11" s="99" t="s">
        <v>40</v>
      </c>
      <c r="F11" s="99" t="s">
        <v>125</v>
      </c>
      <c r="G11" s="99" t="s">
        <v>50</v>
      </c>
      <c r="H11" s="53" t="s">
        <v>36</v>
      </c>
      <c r="I11" s="99" t="s">
        <v>70</v>
      </c>
      <c r="J11" s="30" t="s">
        <v>10</v>
      </c>
      <c r="K11" s="97"/>
      <c r="L11" s="97" t="s">
        <v>19</v>
      </c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57"/>
      <c r="X11" s="57"/>
      <c r="Y11" s="57"/>
      <c r="Z11" s="57"/>
      <c r="AA11" s="57"/>
      <c r="AB11" s="57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98"/>
      <c r="BF11" s="98"/>
      <c r="BG11" s="98"/>
      <c r="BH11" s="98"/>
      <c r="BI11" s="98"/>
    </row>
    <row r="12" spans="1:61" ht="67.900000000000006" customHeight="1" x14ac:dyDescent="0.25">
      <c r="A12" s="95" t="s">
        <v>133</v>
      </c>
      <c r="B12" s="54">
        <v>40000</v>
      </c>
      <c r="C12" s="54">
        <f t="shared" si="0"/>
        <v>10000</v>
      </c>
      <c r="D12" s="54">
        <f t="shared" si="1"/>
        <v>50000</v>
      </c>
      <c r="E12" s="99" t="s">
        <v>40</v>
      </c>
      <c r="F12" s="99" t="s">
        <v>125</v>
      </c>
      <c r="G12" s="99" t="s">
        <v>50</v>
      </c>
      <c r="H12" s="53" t="s">
        <v>36</v>
      </c>
      <c r="I12" s="99" t="s">
        <v>70</v>
      </c>
      <c r="J12" s="30" t="s">
        <v>10</v>
      </c>
      <c r="K12" s="97"/>
      <c r="L12" s="97" t="s">
        <v>19</v>
      </c>
      <c r="M12" s="98"/>
      <c r="N12" s="98"/>
      <c r="O12" s="98"/>
      <c r="P12" s="98"/>
      <c r="Q12" s="98"/>
      <c r="R12" s="98"/>
      <c r="S12" s="98"/>
      <c r="T12" s="98"/>
      <c r="U12" s="96"/>
      <c r="V12" s="96"/>
      <c r="W12" s="57"/>
      <c r="X12" s="57"/>
      <c r="Y12" s="57"/>
      <c r="Z12" s="57"/>
      <c r="AA12" s="57"/>
      <c r="AB12" s="57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98"/>
      <c r="BC12" s="98"/>
      <c r="BD12" s="98"/>
      <c r="BE12" s="98"/>
      <c r="BF12" s="98"/>
      <c r="BG12" s="98"/>
      <c r="BH12" s="98"/>
      <c r="BI12" s="98"/>
    </row>
    <row r="13" spans="1:61" ht="67.900000000000006" customHeight="1" x14ac:dyDescent="0.25">
      <c r="A13" s="101" t="s">
        <v>134</v>
      </c>
      <c r="B13" s="54">
        <v>30000</v>
      </c>
      <c r="C13" s="54">
        <f t="shared" si="0"/>
        <v>7500</v>
      </c>
      <c r="D13" s="54">
        <f t="shared" si="1"/>
        <v>37500</v>
      </c>
      <c r="E13" s="99" t="s">
        <v>40</v>
      </c>
      <c r="F13" s="99" t="s">
        <v>125</v>
      </c>
      <c r="G13" s="99" t="s">
        <v>50</v>
      </c>
      <c r="H13" s="53" t="s">
        <v>36</v>
      </c>
      <c r="I13" s="99" t="s">
        <v>70</v>
      </c>
      <c r="J13" s="30" t="s">
        <v>10</v>
      </c>
      <c r="K13" s="97"/>
      <c r="L13" s="97" t="s">
        <v>19</v>
      </c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57"/>
      <c r="X13" s="57"/>
      <c r="Y13" s="57"/>
      <c r="Z13" s="57"/>
      <c r="AA13" s="57"/>
      <c r="AB13" s="57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98"/>
      <c r="BF13" s="98"/>
      <c r="BG13" s="98"/>
      <c r="BH13" s="98"/>
      <c r="BI13" s="98"/>
    </row>
    <row r="14" spans="1:61" ht="67.900000000000006" customHeight="1" x14ac:dyDescent="0.25">
      <c r="A14" s="100" t="s">
        <v>136</v>
      </c>
      <c r="B14" s="54">
        <v>10000</v>
      </c>
      <c r="C14" s="54">
        <f t="shared" si="0"/>
        <v>2500</v>
      </c>
      <c r="D14" s="54">
        <f t="shared" si="1"/>
        <v>12500</v>
      </c>
      <c r="E14" s="99" t="s">
        <v>40</v>
      </c>
      <c r="F14" s="99" t="s">
        <v>125</v>
      </c>
      <c r="G14" s="99" t="s">
        <v>50</v>
      </c>
      <c r="H14" s="53" t="s">
        <v>36</v>
      </c>
      <c r="I14" s="99" t="s">
        <v>70</v>
      </c>
      <c r="J14" s="30" t="s">
        <v>10</v>
      </c>
      <c r="K14" s="97"/>
      <c r="L14" s="97" t="s">
        <v>19</v>
      </c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57"/>
      <c r="X14" s="57"/>
      <c r="Y14" s="57"/>
      <c r="Z14" s="57"/>
      <c r="AA14" s="57"/>
      <c r="AB14" s="57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</row>
    <row r="15" spans="1:61" ht="67.900000000000006" customHeight="1" x14ac:dyDescent="0.25">
      <c r="A15" s="100" t="s">
        <v>137</v>
      </c>
      <c r="B15" s="54">
        <v>20000</v>
      </c>
      <c r="C15" s="54">
        <f t="shared" si="0"/>
        <v>5000</v>
      </c>
      <c r="D15" s="54">
        <f t="shared" si="1"/>
        <v>25000</v>
      </c>
      <c r="E15" s="99" t="s">
        <v>40</v>
      </c>
      <c r="F15" s="99" t="s">
        <v>125</v>
      </c>
      <c r="G15" s="99" t="s">
        <v>50</v>
      </c>
      <c r="H15" s="53" t="s">
        <v>36</v>
      </c>
      <c r="I15" s="99" t="s">
        <v>70</v>
      </c>
      <c r="J15" s="30" t="s">
        <v>10</v>
      </c>
      <c r="K15" s="97"/>
      <c r="L15" s="97" t="s">
        <v>19</v>
      </c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57"/>
      <c r="X15" s="57"/>
      <c r="Y15" s="57"/>
      <c r="Z15" s="57"/>
      <c r="AA15" s="57"/>
      <c r="AB15" s="57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</row>
    <row r="16" spans="1:61" ht="67.900000000000006" customHeight="1" x14ac:dyDescent="0.25">
      <c r="A16" s="101" t="s">
        <v>135</v>
      </c>
      <c r="B16" s="54">
        <v>15000</v>
      </c>
      <c r="C16" s="54">
        <f t="shared" si="0"/>
        <v>3750</v>
      </c>
      <c r="D16" s="54">
        <f t="shared" si="1"/>
        <v>18750</v>
      </c>
      <c r="E16" s="99" t="s">
        <v>40</v>
      </c>
      <c r="F16" s="99" t="s">
        <v>125</v>
      </c>
      <c r="G16" s="99" t="s">
        <v>50</v>
      </c>
      <c r="H16" s="53" t="s">
        <v>36</v>
      </c>
      <c r="I16" s="99" t="s">
        <v>70</v>
      </c>
      <c r="J16" s="30" t="s">
        <v>10</v>
      </c>
      <c r="K16" s="97"/>
      <c r="L16" s="97" t="s">
        <v>19</v>
      </c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57"/>
      <c r="X16" s="57"/>
      <c r="Y16" s="57"/>
      <c r="Z16" s="57"/>
      <c r="AA16" s="57"/>
      <c r="AB16" s="57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4"/>
      <c r="BC16" s="104"/>
      <c r="BD16" s="104"/>
      <c r="BE16" s="98"/>
      <c r="BF16" s="98"/>
      <c r="BG16" s="98"/>
      <c r="BH16" s="98"/>
      <c r="BI16" s="98"/>
    </row>
    <row r="17" spans="1:61" ht="67.150000000000006" customHeight="1" x14ac:dyDescent="0.25">
      <c r="A17" s="94" t="s">
        <v>58</v>
      </c>
      <c r="B17" s="54">
        <v>306000</v>
      </c>
      <c r="C17" s="54">
        <f t="shared" si="0"/>
        <v>76500</v>
      </c>
      <c r="D17" s="54">
        <f t="shared" si="1"/>
        <v>382500</v>
      </c>
      <c r="E17" s="93" t="s">
        <v>40</v>
      </c>
      <c r="F17" s="93" t="s">
        <v>125</v>
      </c>
      <c r="G17" s="93" t="s">
        <v>50</v>
      </c>
      <c r="H17" s="53" t="s">
        <v>28</v>
      </c>
      <c r="I17" s="93" t="s">
        <v>70</v>
      </c>
      <c r="J17" s="30" t="s">
        <v>10</v>
      </c>
      <c r="K17" s="90"/>
      <c r="L17" s="90" t="s">
        <v>54</v>
      </c>
      <c r="M17" s="57"/>
      <c r="N17" s="57"/>
      <c r="O17" s="57"/>
      <c r="P17" s="57"/>
      <c r="Q17" s="57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91"/>
      <c r="BA17" s="91"/>
      <c r="BB17" s="91"/>
      <c r="BC17" s="91"/>
      <c r="BD17" s="91"/>
      <c r="BE17" s="91"/>
      <c r="BF17" s="91"/>
      <c r="BG17" s="91"/>
      <c r="BH17" s="91"/>
      <c r="BI17" s="91"/>
    </row>
    <row r="18" spans="1:61" ht="67.900000000000006" customHeight="1" x14ac:dyDescent="0.25">
      <c r="A18" s="94" t="s">
        <v>57</v>
      </c>
      <c r="B18" s="54">
        <v>526500</v>
      </c>
      <c r="C18" s="54">
        <f>B18*0.25</f>
        <v>131625</v>
      </c>
      <c r="D18" s="54">
        <f>B18+C18</f>
        <v>658125</v>
      </c>
      <c r="E18" s="93" t="s">
        <v>40</v>
      </c>
      <c r="F18" s="93" t="s">
        <v>125</v>
      </c>
      <c r="G18" s="93" t="s">
        <v>50</v>
      </c>
      <c r="H18" s="53" t="s">
        <v>51</v>
      </c>
      <c r="I18" s="93" t="s">
        <v>70</v>
      </c>
      <c r="J18" s="30" t="s">
        <v>10</v>
      </c>
      <c r="K18" s="90"/>
      <c r="L18" s="90" t="s">
        <v>54</v>
      </c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57"/>
      <c r="AA18" s="57"/>
      <c r="AB18" s="57"/>
      <c r="AC18" s="57"/>
      <c r="AD18" s="57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98"/>
      <c r="BD18" s="98"/>
      <c r="BE18" s="98"/>
      <c r="BF18" s="98"/>
      <c r="BG18" s="91"/>
      <c r="BH18" s="91"/>
      <c r="BI18" s="91"/>
    </row>
    <row r="19" spans="1:61" ht="63" customHeight="1" x14ac:dyDescent="0.25">
      <c r="A19" s="94" t="s">
        <v>45</v>
      </c>
      <c r="B19" s="54">
        <v>628500</v>
      </c>
      <c r="C19" s="54">
        <f t="shared" si="0"/>
        <v>157125</v>
      </c>
      <c r="D19" s="54">
        <f t="shared" si="1"/>
        <v>785625</v>
      </c>
      <c r="E19" s="93" t="s">
        <v>40</v>
      </c>
      <c r="F19" s="93" t="s">
        <v>125</v>
      </c>
      <c r="G19" s="93" t="s">
        <v>50</v>
      </c>
      <c r="H19" s="53" t="s">
        <v>20</v>
      </c>
      <c r="I19" s="93" t="s">
        <v>70</v>
      </c>
      <c r="J19" s="30" t="s">
        <v>10</v>
      </c>
      <c r="K19" s="90"/>
      <c r="L19" s="90" t="s">
        <v>19</v>
      </c>
      <c r="M19" s="91"/>
      <c r="N19" s="91"/>
      <c r="O19" s="91"/>
      <c r="P19" s="91"/>
      <c r="Q19" s="91"/>
      <c r="R19" s="91"/>
      <c r="S19" s="57"/>
      <c r="T19" s="57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98"/>
      <c r="AU19" s="98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</row>
    <row r="20" spans="1:61" ht="64.150000000000006" customHeight="1" x14ac:dyDescent="0.25">
      <c r="A20" s="94" t="s">
        <v>46</v>
      </c>
      <c r="B20" s="54">
        <v>476000</v>
      </c>
      <c r="C20" s="54">
        <f t="shared" si="0"/>
        <v>119000</v>
      </c>
      <c r="D20" s="54">
        <f t="shared" si="1"/>
        <v>595000</v>
      </c>
      <c r="E20" s="93" t="s">
        <v>40</v>
      </c>
      <c r="F20" s="93" t="s">
        <v>125</v>
      </c>
      <c r="G20" s="93" t="s">
        <v>50</v>
      </c>
      <c r="H20" s="53" t="s">
        <v>21</v>
      </c>
      <c r="I20" s="93" t="s">
        <v>70</v>
      </c>
      <c r="J20" s="30" t="s">
        <v>10</v>
      </c>
      <c r="K20" s="58"/>
      <c r="L20" s="90" t="s">
        <v>19</v>
      </c>
      <c r="M20" s="91"/>
      <c r="N20" s="91"/>
      <c r="O20" s="91"/>
      <c r="P20" s="91"/>
      <c r="Q20" s="91"/>
      <c r="R20" s="91"/>
      <c r="S20" s="57"/>
      <c r="T20" s="57"/>
      <c r="U20" s="57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96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</row>
    <row r="21" spans="1:61" ht="390" customHeight="1" x14ac:dyDescent="0.25">
      <c r="A21" s="94" t="s">
        <v>79</v>
      </c>
      <c r="B21" s="54">
        <f>B22+B23+B24+B25+B26</f>
        <v>15395976</v>
      </c>
      <c r="C21" s="54">
        <f t="shared" si="0"/>
        <v>3848994</v>
      </c>
      <c r="D21" s="54">
        <f t="shared" si="1"/>
        <v>19244970</v>
      </c>
      <c r="E21" s="93" t="s">
        <v>40</v>
      </c>
      <c r="F21" s="93" t="s">
        <v>125</v>
      </c>
      <c r="G21" s="93" t="s">
        <v>50</v>
      </c>
      <c r="H21" s="76" t="s">
        <v>76</v>
      </c>
      <c r="I21" s="93" t="s">
        <v>70</v>
      </c>
      <c r="J21" s="30" t="s">
        <v>10</v>
      </c>
      <c r="K21" s="90"/>
      <c r="L21" s="108" t="s">
        <v>18</v>
      </c>
      <c r="M21" s="91"/>
      <c r="N21" s="91"/>
      <c r="O21" s="91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32"/>
      <c r="AB21" s="32"/>
      <c r="AC21" s="32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</row>
    <row r="22" spans="1:61" ht="85.5" x14ac:dyDescent="0.25">
      <c r="A22" s="95" t="s">
        <v>29</v>
      </c>
      <c r="B22" s="54">
        <f>1799022+822636+563494</f>
        <v>3185152</v>
      </c>
      <c r="C22" s="54">
        <f t="shared" si="0"/>
        <v>796288</v>
      </c>
      <c r="D22" s="54">
        <f t="shared" si="1"/>
        <v>3981440</v>
      </c>
      <c r="E22" s="31" t="s">
        <v>40</v>
      </c>
      <c r="F22" s="31" t="s">
        <v>125</v>
      </c>
      <c r="G22" s="31" t="s">
        <v>50</v>
      </c>
      <c r="H22" s="53" t="s">
        <v>33</v>
      </c>
      <c r="I22" s="45" t="s">
        <v>70</v>
      </c>
      <c r="J22" s="30" t="s">
        <v>10</v>
      </c>
      <c r="K22" s="28"/>
      <c r="L22" s="108"/>
      <c r="M22" s="91"/>
      <c r="N22" s="91"/>
      <c r="O22" s="91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32"/>
      <c r="AB22" s="32"/>
      <c r="AC22" s="32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</row>
    <row r="23" spans="1:61" ht="85.5" x14ac:dyDescent="0.25">
      <c r="A23" s="95" t="s">
        <v>30</v>
      </c>
      <c r="B23" s="54">
        <f>2476030+2298000+340800</f>
        <v>5114830</v>
      </c>
      <c r="C23" s="54">
        <f t="shared" si="0"/>
        <v>1278707.5</v>
      </c>
      <c r="D23" s="54">
        <f t="shared" si="1"/>
        <v>6393537.5</v>
      </c>
      <c r="E23" s="31" t="s">
        <v>40</v>
      </c>
      <c r="F23" s="31" t="s">
        <v>125</v>
      </c>
      <c r="G23" s="31" t="s">
        <v>50</v>
      </c>
      <c r="H23" s="53" t="s">
        <v>34</v>
      </c>
      <c r="I23" s="45" t="s">
        <v>70</v>
      </c>
      <c r="J23" s="30" t="s">
        <v>10</v>
      </c>
      <c r="K23" s="28"/>
      <c r="L23" s="108"/>
      <c r="M23" s="91"/>
      <c r="N23" s="91"/>
      <c r="O23" s="91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32"/>
      <c r="AB23" s="32"/>
      <c r="AC23" s="32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</row>
    <row r="24" spans="1:61" ht="62.45" customHeight="1" x14ac:dyDescent="0.25">
      <c r="A24" s="95" t="s">
        <v>31</v>
      </c>
      <c r="B24" s="54">
        <f>3167844+886205+477456</f>
        <v>4531505</v>
      </c>
      <c r="C24" s="54">
        <f t="shared" si="0"/>
        <v>1132876.25</v>
      </c>
      <c r="D24" s="54">
        <f t="shared" si="1"/>
        <v>5664381.25</v>
      </c>
      <c r="E24" s="31" t="s">
        <v>40</v>
      </c>
      <c r="F24" s="31" t="s">
        <v>125</v>
      </c>
      <c r="G24" s="31" t="s">
        <v>50</v>
      </c>
      <c r="H24" s="53" t="s">
        <v>35</v>
      </c>
      <c r="I24" s="45" t="s">
        <v>70</v>
      </c>
      <c r="J24" s="30" t="s">
        <v>10</v>
      </c>
      <c r="K24" s="28"/>
      <c r="L24" s="108"/>
      <c r="M24" s="91"/>
      <c r="N24" s="91"/>
      <c r="O24" s="91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32"/>
      <c r="AB24" s="32"/>
      <c r="AC24" s="32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</row>
    <row r="25" spans="1:61" ht="233.45" customHeight="1" x14ac:dyDescent="0.25">
      <c r="A25" s="95" t="s">
        <v>32</v>
      </c>
      <c r="B25" s="54">
        <v>2180047</v>
      </c>
      <c r="C25" s="54">
        <f t="shared" si="0"/>
        <v>545011.75</v>
      </c>
      <c r="D25" s="54">
        <f t="shared" si="1"/>
        <v>2725058.75</v>
      </c>
      <c r="E25" s="31" t="s">
        <v>40</v>
      </c>
      <c r="F25" s="31" t="s">
        <v>125</v>
      </c>
      <c r="G25" s="31" t="s">
        <v>50</v>
      </c>
      <c r="H25" s="53" t="s">
        <v>75</v>
      </c>
      <c r="I25" s="45" t="s">
        <v>70</v>
      </c>
      <c r="J25" s="30" t="s">
        <v>10</v>
      </c>
      <c r="K25" s="28"/>
      <c r="L25" s="108"/>
      <c r="M25" s="91"/>
      <c r="N25" s="91"/>
      <c r="O25" s="91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32"/>
      <c r="AB25" s="32"/>
      <c r="AC25" s="32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</row>
    <row r="26" spans="1:61" ht="67.900000000000006" customHeight="1" x14ac:dyDescent="0.25">
      <c r="A26" s="95" t="s">
        <v>68</v>
      </c>
      <c r="B26" s="54">
        <v>384442</v>
      </c>
      <c r="C26" s="54">
        <f t="shared" si="0"/>
        <v>96110.5</v>
      </c>
      <c r="D26" s="54">
        <f t="shared" si="1"/>
        <v>480552.5</v>
      </c>
      <c r="E26" s="31" t="s">
        <v>40</v>
      </c>
      <c r="F26" s="31" t="s">
        <v>125</v>
      </c>
      <c r="G26" s="45" t="s">
        <v>50</v>
      </c>
      <c r="H26" s="77" t="s">
        <v>74</v>
      </c>
      <c r="I26" s="45" t="s">
        <v>70</v>
      </c>
      <c r="J26" s="43" t="s">
        <v>10</v>
      </c>
      <c r="K26" s="65"/>
      <c r="L26" s="108"/>
      <c r="M26" s="91"/>
      <c r="N26" s="91"/>
      <c r="O26" s="91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32"/>
      <c r="AB26" s="32"/>
      <c r="AC26" s="32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</row>
    <row r="27" spans="1:61" ht="169.9" customHeight="1" x14ac:dyDescent="0.25">
      <c r="A27" s="94" t="s">
        <v>80</v>
      </c>
      <c r="B27" s="54">
        <f>B28+B29</f>
        <v>7000543.5</v>
      </c>
      <c r="C27" s="54">
        <f>B27*0.25</f>
        <v>1750135.875</v>
      </c>
      <c r="D27" s="54">
        <f>B27+C27</f>
        <v>8750679.375</v>
      </c>
      <c r="E27" s="93" t="s">
        <v>40</v>
      </c>
      <c r="F27" s="93" t="s">
        <v>125</v>
      </c>
      <c r="G27" s="93" t="s">
        <v>50</v>
      </c>
      <c r="H27" s="53" t="s">
        <v>72</v>
      </c>
      <c r="I27" s="45" t="s">
        <v>70</v>
      </c>
      <c r="J27" s="30" t="s">
        <v>10</v>
      </c>
      <c r="K27" s="28"/>
      <c r="L27" s="115" t="s">
        <v>63</v>
      </c>
      <c r="M27" s="91"/>
      <c r="N27" s="91"/>
      <c r="O27" s="91"/>
      <c r="P27" s="91"/>
      <c r="Q27" s="91"/>
      <c r="R27" s="91"/>
      <c r="S27" s="91"/>
      <c r="T27" s="91"/>
      <c r="U27" s="33"/>
      <c r="V27" s="33"/>
      <c r="W27" s="33"/>
      <c r="X27" s="33"/>
      <c r="Y27" s="33"/>
      <c r="Z27" s="33"/>
      <c r="AA27" s="33"/>
      <c r="AB27" s="33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91"/>
      <c r="BB27" s="91"/>
      <c r="BC27" s="91"/>
      <c r="BD27" s="91"/>
      <c r="BE27" s="91"/>
      <c r="BF27" s="91"/>
      <c r="BG27" s="91"/>
      <c r="BH27" s="91"/>
      <c r="BI27" s="91"/>
    </row>
    <row r="28" spans="1:61" ht="144.6" customHeight="1" x14ac:dyDescent="0.25">
      <c r="A28" s="95" t="s">
        <v>55</v>
      </c>
      <c r="B28" s="54">
        <f>2033100+353500+280000+168725+89706.25+140400+85331.25+108350+59175+62600+60800+38800+2666625+94900+356900+125500+27200</f>
        <v>6751612.5</v>
      </c>
      <c r="C28" s="54">
        <f>B28*0.25</f>
        <v>1687903.125</v>
      </c>
      <c r="D28" s="54">
        <f>B28+C28</f>
        <v>8439515.625</v>
      </c>
      <c r="E28" s="31" t="s">
        <v>40</v>
      </c>
      <c r="F28" s="31" t="s">
        <v>125</v>
      </c>
      <c r="G28" s="45" t="s">
        <v>50</v>
      </c>
      <c r="H28" s="53" t="s">
        <v>60</v>
      </c>
      <c r="I28" s="45" t="s">
        <v>70</v>
      </c>
      <c r="J28" s="30" t="s">
        <v>10</v>
      </c>
      <c r="K28" s="28"/>
      <c r="L28" s="115"/>
      <c r="M28" s="91"/>
      <c r="N28" s="91"/>
      <c r="O28" s="91"/>
      <c r="P28" s="91"/>
      <c r="Q28" s="91"/>
      <c r="R28" s="91"/>
      <c r="S28" s="91"/>
      <c r="T28" s="91"/>
      <c r="U28" s="33"/>
      <c r="V28" s="33"/>
      <c r="W28" s="33"/>
      <c r="X28" s="33"/>
      <c r="Y28" s="33"/>
      <c r="Z28" s="33"/>
      <c r="AA28" s="33"/>
      <c r="AB28" s="33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91"/>
      <c r="BB28" s="91"/>
      <c r="BC28" s="91"/>
      <c r="BD28" s="91"/>
      <c r="BE28" s="91"/>
      <c r="BF28" s="91"/>
      <c r="BG28" s="91"/>
      <c r="BH28" s="91"/>
      <c r="BI28" s="91"/>
    </row>
    <row r="29" spans="1:61" ht="67.900000000000006" customHeight="1" x14ac:dyDescent="0.25">
      <c r="A29" s="95" t="s">
        <v>69</v>
      </c>
      <c r="B29" s="54">
        <f>215680+33251</f>
        <v>248931</v>
      </c>
      <c r="C29" s="54">
        <f t="shared" ref="C29:C30" si="2">B29*0.25</f>
        <v>62232.75</v>
      </c>
      <c r="D29" s="54">
        <f t="shared" ref="D29" si="3">B29+C29</f>
        <v>311163.75</v>
      </c>
      <c r="E29" s="31" t="s">
        <v>40</v>
      </c>
      <c r="F29" s="31" t="s">
        <v>125</v>
      </c>
      <c r="G29" s="45" t="s">
        <v>50</v>
      </c>
      <c r="H29" s="77" t="s">
        <v>73</v>
      </c>
      <c r="I29" s="45" t="s">
        <v>70</v>
      </c>
      <c r="J29" s="30" t="s">
        <v>10</v>
      </c>
      <c r="K29" s="28"/>
      <c r="L29" s="115"/>
      <c r="M29" s="91"/>
      <c r="N29" s="91"/>
      <c r="O29" s="91"/>
      <c r="P29" s="91"/>
      <c r="Q29" s="91"/>
      <c r="R29" s="91"/>
      <c r="S29" s="91"/>
      <c r="U29" s="33"/>
      <c r="V29" s="33"/>
      <c r="W29" s="33"/>
      <c r="X29" s="33"/>
      <c r="Y29" s="33"/>
      <c r="Z29" s="33"/>
      <c r="AA29" s="33"/>
      <c r="AB29" s="33"/>
      <c r="AC29" s="32"/>
      <c r="AD29" s="32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</row>
    <row r="30" spans="1:61" ht="212.45" customHeight="1" x14ac:dyDescent="0.25">
      <c r="A30" s="94" t="s">
        <v>81</v>
      </c>
      <c r="B30" s="54">
        <f>B31+B32+B33+B34</f>
        <v>1769520</v>
      </c>
      <c r="C30" s="54">
        <f t="shared" si="2"/>
        <v>442380</v>
      </c>
      <c r="D30" s="54">
        <f t="shared" si="1"/>
        <v>2211900</v>
      </c>
      <c r="E30" s="93" t="s">
        <v>40</v>
      </c>
      <c r="F30" s="93" t="s">
        <v>125</v>
      </c>
      <c r="G30" s="93" t="s">
        <v>50</v>
      </c>
      <c r="H30" s="53" t="s">
        <v>77</v>
      </c>
      <c r="I30" s="93" t="s">
        <v>70</v>
      </c>
      <c r="J30" s="30" t="s">
        <v>10</v>
      </c>
      <c r="K30" s="58"/>
      <c r="L30" s="116" t="s">
        <v>39</v>
      </c>
      <c r="M30" s="91"/>
      <c r="N30" s="91"/>
      <c r="O30" s="91"/>
      <c r="P30" s="91"/>
      <c r="Q30" s="91"/>
      <c r="R30" s="91"/>
      <c r="S30" s="91"/>
      <c r="T30" s="96"/>
      <c r="U30" s="96"/>
      <c r="V30" s="33"/>
      <c r="W30" s="33"/>
      <c r="X30" s="33"/>
      <c r="Y30" s="33"/>
      <c r="Z30" s="33"/>
      <c r="AA30" s="33"/>
      <c r="AB30" s="33"/>
      <c r="AC30" s="33"/>
      <c r="AD30" s="32"/>
      <c r="AE30" s="32"/>
      <c r="AF30" s="32"/>
      <c r="AG30" s="32"/>
      <c r="AH30" s="32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</row>
    <row r="31" spans="1:61" ht="121.9" customHeight="1" x14ac:dyDescent="0.25">
      <c r="A31" s="95" t="s">
        <v>26</v>
      </c>
      <c r="B31" s="54">
        <f>138000+190000+78850+378200+129600+11800+58000+52200+77000+271800</f>
        <v>1385450</v>
      </c>
      <c r="C31" s="54">
        <f t="shared" si="0"/>
        <v>346362.5</v>
      </c>
      <c r="D31" s="54">
        <f t="shared" si="1"/>
        <v>1731812.5</v>
      </c>
      <c r="E31" s="31" t="s">
        <v>40</v>
      </c>
      <c r="F31" s="31" t="s">
        <v>125</v>
      </c>
      <c r="G31" s="31" t="s">
        <v>50</v>
      </c>
      <c r="H31" s="53" t="s">
        <v>42</v>
      </c>
      <c r="I31" s="45" t="s">
        <v>70</v>
      </c>
      <c r="J31" s="30" t="s">
        <v>10</v>
      </c>
      <c r="K31" s="28"/>
      <c r="L31" s="117"/>
      <c r="M31" s="91"/>
      <c r="N31" s="91"/>
      <c r="O31" s="91"/>
      <c r="P31" s="91"/>
      <c r="Q31" s="91"/>
      <c r="R31" s="91"/>
      <c r="S31" s="91"/>
      <c r="T31" s="96"/>
      <c r="U31" s="96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2"/>
      <c r="AG31" s="32"/>
      <c r="AH31" s="32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</row>
    <row r="32" spans="1:61" ht="67.150000000000006" customHeight="1" x14ac:dyDescent="0.25">
      <c r="A32" s="95" t="s">
        <v>27</v>
      </c>
      <c r="B32" s="54">
        <f>275000</f>
        <v>275000</v>
      </c>
      <c r="C32" s="54">
        <f t="shared" si="0"/>
        <v>68750</v>
      </c>
      <c r="D32" s="54">
        <f t="shared" si="1"/>
        <v>343750</v>
      </c>
      <c r="E32" s="31" t="s">
        <v>40</v>
      </c>
      <c r="F32" s="31" t="s">
        <v>125</v>
      </c>
      <c r="G32" s="31" t="s">
        <v>50</v>
      </c>
      <c r="H32" s="53" t="s">
        <v>41</v>
      </c>
      <c r="I32" s="45" t="s">
        <v>70</v>
      </c>
      <c r="J32" s="30" t="s">
        <v>10</v>
      </c>
      <c r="K32" s="28"/>
      <c r="L32" s="117"/>
      <c r="M32" s="91"/>
      <c r="N32" s="91"/>
      <c r="O32" s="91"/>
      <c r="P32" s="91"/>
      <c r="Q32" s="91"/>
      <c r="R32" s="91"/>
      <c r="S32" s="91"/>
      <c r="T32" s="96"/>
      <c r="U32" s="96"/>
      <c r="V32" s="33"/>
      <c r="W32" s="33"/>
      <c r="X32" s="33"/>
      <c r="Y32" s="33"/>
      <c r="Z32" s="33"/>
      <c r="AA32" s="33"/>
      <c r="AB32" s="33"/>
      <c r="AC32" s="33"/>
      <c r="AD32" s="32"/>
      <c r="AE32" s="32"/>
      <c r="AF32" s="32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</row>
    <row r="33" spans="1:61" ht="65.45" customHeight="1" x14ac:dyDescent="0.25">
      <c r="A33" s="95" t="s">
        <v>37</v>
      </c>
      <c r="B33" s="54">
        <v>75000</v>
      </c>
      <c r="C33" s="54">
        <f t="shared" si="0"/>
        <v>18750</v>
      </c>
      <c r="D33" s="54">
        <f t="shared" si="1"/>
        <v>93750</v>
      </c>
      <c r="E33" s="31" t="s">
        <v>40</v>
      </c>
      <c r="F33" s="31" t="s">
        <v>125</v>
      </c>
      <c r="G33" s="31" t="s">
        <v>50</v>
      </c>
      <c r="H33" s="53" t="s">
        <v>38</v>
      </c>
      <c r="I33" s="45" t="s">
        <v>70</v>
      </c>
      <c r="J33" s="30" t="s">
        <v>10</v>
      </c>
      <c r="K33" s="28"/>
      <c r="L33" s="117"/>
      <c r="M33" s="91"/>
      <c r="N33" s="91"/>
      <c r="O33" s="91"/>
      <c r="P33" s="91"/>
      <c r="Q33" s="91"/>
      <c r="R33" s="91"/>
      <c r="S33" s="91"/>
      <c r="T33" s="96"/>
      <c r="U33" s="96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2"/>
      <c r="AG33" s="32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</row>
    <row r="34" spans="1:61" ht="84.6" customHeight="1" x14ac:dyDescent="0.25">
      <c r="A34" s="95" t="s">
        <v>67</v>
      </c>
      <c r="B34" s="54">
        <f>6900+15950+11220</f>
        <v>34070</v>
      </c>
      <c r="C34" s="54">
        <f t="shared" si="0"/>
        <v>8517.5</v>
      </c>
      <c r="D34" s="54">
        <f t="shared" si="1"/>
        <v>42587.5</v>
      </c>
      <c r="E34" s="31" t="s">
        <v>40</v>
      </c>
      <c r="F34" s="31" t="s">
        <v>125</v>
      </c>
      <c r="G34" s="31" t="s">
        <v>50</v>
      </c>
      <c r="H34" s="53" t="s">
        <v>78</v>
      </c>
      <c r="I34" s="45" t="s">
        <v>70</v>
      </c>
      <c r="J34" s="30" t="s">
        <v>10</v>
      </c>
      <c r="K34" s="66"/>
      <c r="L34" s="117"/>
      <c r="M34" s="91"/>
      <c r="N34" s="91"/>
      <c r="O34" s="91"/>
      <c r="P34" s="91"/>
      <c r="Q34" s="91"/>
      <c r="R34" s="91"/>
      <c r="S34" s="91"/>
      <c r="T34" s="96"/>
      <c r="U34" s="96"/>
      <c r="V34" s="33"/>
      <c r="W34" s="33"/>
      <c r="X34" s="33"/>
      <c r="Y34" s="33"/>
      <c r="Z34" s="33"/>
      <c r="AA34" s="33"/>
      <c r="AB34" s="33"/>
      <c r="AC34" s="33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</row>
    <row r="35" spans="1:61" ht="63" customHeight="1" x14ac:dyDescent="0.25">
      <c r="A35" s="94" t="s">
        <v>82</v>
      </c>
      <c r="B35" s="54">
        <v>290600</v>
      </c>
      <c r="C35" s="54">
        <f t="shared" si="0"/>
        <v>72650</v>
      </c>
      <c r="D35" s="54">
        <f t="shared" si="1"/>
        <v>363250</v>
      </c>
      <c r="E35" s="93" t="s">
        <v>40</v>
      </c>
      <c r="F35" s="93" t="s">
        <v>125</v>
      </c>
      <c r="G35" s="93" t="s">
        <v>50</v>
      </c>
      <c r="H35" s="53" t="s">
        <v>22</v>
      </c>
      <c r="I35" s="93" t="s">
        <v>70</v>
      </c>
      <c r="J35" s="30" t="s">
        <v>10</v>
      </c>
      <c r="K35" s="58"/>
      <c r="L35" s="91" t="s">
        <v>53</v>
      </c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32"/>
      <c r="AD35" s="32"/>
      <c r="AE35" s="32"/>
      <c r="AF35" s="32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</row>
    <row r="36" spans="1:61" ht="82.5" customHeight="1" x14ac:dyDescent="0.25">
      <c r="A36" s="94" t="s">
        <v>83</v>
      </c>
      <c r="B36" s="54">
        <v>436667</v>
      </c>
      <c r="C36" s="54">
        <f t="shared" si="0"/>
        <v>109166.75</v>
      </c>
      <c r="D36" s="54">
        <f t="shared" si="1"/>
        <v>545833.75</v>
      </c>
      <c r="E36" s="93" t="s">
        <v>40</v>
      </c>
      <c r="F36" s="93" t="s">
        <v>125</v>
      </c>
      <c r="G36" s="93" t="s">
        <v>50</v>
      </c>
      <c r="H36" s="76" t="s">
        <v>23</v>
      </c>
      <c r="I36" s="93" t="s">
        <v>70</v>
      </c>
      <c r="J36" s="30" t="s">
        <v>10</v>
      </c>
      <c r="K36" s="58"/>
      <c r="L36" s="90" t="s">
        <v>19</v>
      </c>
      <c r="M36" s="91"/>
      <c r="N36" s="91"/>
      <c r="O36" s="91"/>
      <c r="P36" s="91"/>
      <c r="Q36" s="91"/>
      <c r="R36" s="91"/>
      <c r="S36" s="91"/>
      <c r="T36" s="91"/>
      <c r="U36" s="91"/>
      <c r="V36" s="57"/>
      <c r="W36" s="57"/>
      <c r="X36" s="57"/>
      <c r="Y36" s="57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</row>
    <row r="37" spans="1:61" ht="63" customHeight="1" x14ac:dyDescent="0.25">
      <c r="A37" s="94" t="s">
        <v>84</v>
      </c>
      <c r="B37" s="54">
        <v>100000</v>
      </c>
      <c r="C37" s="54">
        <f t="shared" si="0"/>
        <v>25000</v>
      </c>
      <c r="D37" s="54">
        <f t="shared" si="1"/>
        <v>125000</v>
      </c>
      <c r="E37" s="93" t="s">
        <v>40</v>
      </c>
      <c r="F37" s="93" t="s">
        <v>125</v>
      </c>
      <c r="G37" s="93" t="s">
        <v>50</v>
      </c>
      <c r="H37" s="53" t="s">
        <v>121</v>
      </c>
      <c r="I37" s="93" t="s">
        <v>70</v>
      </c>
      <c r="J37" s="30" t="s">
        <v>122</v>
      </c>
      <c r="K37" s="58"/>
      <c r="L37" s="90" t="s">
        <v>65</v>
      </c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33"/>
      <c r="BH37" s="33"/>
      <c r="BI37" s="32"/>
    </row>
    <row r="38" spans="1:61" ht="97.15" customHeight="1" x14ac:dyDescent="0.25">
      <c r="A38" s="94" t="s">
        <v>85</v>
      </c>
      <c r="B38" s="54">
        <v>48000</v>
      </c>
      <c r="C38" s="54">
        <f t="shared" si="0"/>
        <v>12000</v>
      </c>
      <c r="D38" s="54">
        <f t="shared" si="1"/>
        <v>60000</v>
      </c>
      <c r="E38" s="93" t="s">
        <v>40</v>
      </c>
      <c r="F38" s="93" t="s">
        <v>125</v>
      </c>
      <c r="G38" s="93" t="s">
        <v>50</v>
      </c>
      <c r="H38" s="76" t="s">
        <v>25</v>
      </c>
      <c r="I38" s="93" t="s">
        <v>70</v>
      </c>
      <c r="J38" s="30" t="s">
        <v>122</v>
      </c>
      <c r="K38" s="58"/>
      <c r="L38" s="91" t="s">
        <v>66</v>
      </c>
      <c r="M38" s="57"/>
      <c r="N38" s="57"/>
      <c r="O38" s="57"/>
      <c r="P38" s="57"/>
      <c r="Q38" s="57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</row>
    <row r="39" spans="1:61" ht="97.15" customHeight="1" x14ac:dyDescent="0.25">
      <c r="A39" s="94" t="s">
        <v>147</v>
      </c>
      <c r="B39" s="54">
        <v>145000</v>
      </c>
      <c r="C39" s="54">
        <f t="shared" si="0"/>
        <v>36250</v>
      </c>
      <c r="D39" s="54">
        <f t="shared" si="1"/>
        <v>181250</v>
      </c>
      <c r="E39" s="103" t="s">
        <v>40</v>
      </c>
      <c r="F39" s="103" t="s">
        <v>125</v>
      </c>
      <c r="G39" s="103" t="s">
        <v>50</v>
      </c>
      <c r="H39" s="53" t="s">
        <v>36</v>
      </c>
      <c r="I39" s="103" t="s">
        <v>70</v>
      </c>
      <c r="J39" s="30" t="s">
        <v>122</v>
      </c>
      <c r="K39" s="58"/>
      <c r="L39" s="102" t="s">
        <v>66</v>
      </c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57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96"/>
      <c r="BF39" s="96"/>
      <c r="BG39" s="96"/>
      <c r="BH39" s="96"/>
      <c r="BI39" s="96"/>
    </row>
    <row r="40" spans="1:61" ht="97.15" customHeight="1" x14ac:dyDescent="0.25">
      <c r="A40" s="95" t="s">
        <v>138</v>
      </c>
      <c r="B40" s="54">
        <v>50000</v>
      </c>
      <c r="C40" s="54">
        <f t="shared" si="0"/>
        <v>12500</v>
      </c>
      <c r="D40" s="54">
        <f t="shared" si="1"/>
        <v>62500</v>
      </c>
      <c r="E40" s="45" t="s">
        <v>40</v>
      </c>
      <c r="F40" s="45" t="s">
        <v>125</v>
      </c>
      <c r="G40" s="45" t="s">
        <v>50</v>
      </c>
      <c r="H40" s="53" t="s">
        <v>36</v>
      </c>
      <c r="I40" s="45" t="s">
        <v>70</v>
      </c>
      <c r="J40" s="30" t="s">
        <v>122</v>
      </c>
      <c r="K40" s="28"/>
      <c r="L40" s="45" t="s">
        <v>66</v>
      </c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57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96"/>
      <c r="BF40" s="96"/>
      <c r="BG40" s="96"/>
      <c r="BH40" s="96"/>
      <c r="BI40" s="96"/>
    </row>
    <row r="41" spans="1:61" ht="97.15" customHeight="1" x14ac:dyDescent="0.25">
      <c r="A41" s="95" t="s">
        <v>139</v>
      </c>
      <c r="B41" s="54">
        <v>20000</v>
      </c>
      <c r="C41" s="54">
        <f t="shared" si="0"/>
        <v>5000</v>
      </c>
      <c r="D41" s="54">
        <f t="shared" si="1"/>
        <v>25000</v>
      </c>
      <c r="E41" s="45" t="s">
        <v>40</v>
      </c>
      <c r="F41" s="45" t="s">
        <v>125</v>
      </c>
      <c r="G41" s="45" t="s">
        <v>50</v>
      </c>
      <c r="H41" s="53" t="s">
        <v>36</v>
      </c>
      <c r="I41" s="45" t="s">
        <v>70</v>
      </c>
      <c r="J41" s="30" t="s">
        <v>122</v>
      </c>
      <c r="K41" s="28"/>
      <c r="L41" s="45" t="s">
        <v>66</v>
      </c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57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96"/>
      <c r="BF41" s="96"/>
      <c r="BG41" s="96"/>
      <c r="BH41" s="96"/>
      <c r="BI41" s="96"/>
    </row>
    <row r="42" spans="1:61" ht="97.15" customHeight="1" x14ac:dyDescent="0.25">
      <c r="A42" s="95" t="s">
        <v>140</v>
      </c>
      <c r="B42" s="54">
        <v>30000</v>
      </c>
      <c r="C42" s="54">
        <f t="shared" si="0"/>
        <v>7500</v>
      </c>
      <c r="D42" s="54">
        <f t="shared" si="1"/>
        <v>37500</v>
      </c>
      <c r="E42" s="45" t="s">
        <v>40</v>
      </c>
      <c r="F42" s="45" t="s">
        <v>125</v>
      </c>
      <c r="G42" s="45" t="s">
        <v>50</v>
      </c>
      <c r="H42" s="53" t="s">
        <v>36</v>
      </c>
      <c r="I42" s="45" t="s">
        <v>70</v>
      </c>
      <c r="J42" s="30" t="s">
        <v>122</v>
      </c>
      <c r="K42" s="28"/>
      <c r="L42" s="45" t="s">
        <v>66</v>
      </c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57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96"/>
      <c r="BF42" s="96"/>
      <c r="BG42" s="96"/>
      <c r="BH42" s="96"/>
      <c r="BI42" s="96"/>
    </row>
    <row r="43" spans="1:61" ht="97.15" customHeight="1" x14ac:dyDescent="0.25">
      <c r="A43" s="105" t="s">
        <v>142</v>
      </c>
      <c r="B43" s="71">
        <v>10000</v>
      </c>
      <c r="C43" s="71">
        <f t="shared" si="0"/>
        <v>2500</v>
      </c>
      <c r="D43" s="71">
        <f t="shared" si="1"/>
        <v>12500</v>
      </c>
      <c r="E43" s="75" t="s">
        <v>40</v>
      </c>
      <c r="F43" s="75" t="s">
        <v>125</v>
      </c>
      <c r="G43" s="75" t="s">
        <v>50</v>
      </c>
      <c r="H43" s="105" t="s">
        <v>148</v>
      </c>
      <c r="I43" s="75" t="s">
        <v>70</v>
      </c>
      <c r="J43" s="72" t="s">
        <v>122</v>
      </c>
      <c r="K43" s="75"/>
      <c r="L43" s="75" t="s">
        <v>117</v>
      </c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</row>
    <row r="44" spans="1:61" ht="97.15" customHeight="1" x14ac:dyDescent="0.25">
      <c r="A44" s="105" t="s">
        <v>143</v>
      </c>
      <c r="B44" s="71">
        <v>20000</v>
      </c>
      <c r="C44" s="71">
        <f t="shared" si="0"/>
        <v>5000</v>
      </c>
      <c r="D44" s="71">
        <f t="shared" si="1"/>
        <v>25000</v>
      </c>
      <c r="E44" s="75" t="s">
        <v>40</v>
      </c>
      <c r="F44" s="75" t="s">
        <v>125</v>
      </c>
      <c r="G44" s="75" t="s">
        <v>50</v>
      </c>
      <c r="H44" s="105" t="s">
        <v>148</v>
      </c>
      <c r="I44" s="75" t="s">
        <v>70</v>
      </c>
      <c r="J44" s="72" t="s">
        <v>122</v>
      </c>
      <c r="K44" s="75"/>
      <c r="L44" s="75" t="s">
        <v>117</v>
      </c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</row>
    <row r="45" spans="1:61" ht="97.15" customHeight="1" x14ac:dyDescent="0.25">
      <c r="A45" s="95" t="s">
        <v>141</v>
      </c>
      <c r="B45" s="54">
        <v>15000</v>
      </c>
      <c r="C45" s="54">
        <f t="shared" si="0"/>
        <v>3750</v>
      </c>
      <c r="D45" s="54">
        <f t="shared" si="1"/>
        <v>18750</v>
      </c>
      <c r="E45" s="103" t="s">
        <v>40</v>
      </c>
      <c r="F45" s="45" t="s">
        <v>125</v>
      </c>
      <c r="G45" s="45" t="s">
        <v>50</v>
      </c>
      <c r="H45" s="53" t="s">
        <v>36</v>
      </c>
      <c r="I45" s="103" t="s">
        <v>70</v>
      </c>
      <c r="J45" s="30" t="s">
        <v>122</v>
      </c>
      <c r="K45" s="58"/>
      <c r="L45" s="45" t="s">
        <v>66</v>
      </c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57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96"/>
      <c r="BF45" s="96"/>
      <c r="BG45" s="96"/>
      <c r="BH45" s="96"/>
      <c r="BI45" s="96"/>
    </row>
    <row r="46" spans="1:61" ht="97.15" customHeight="1" x14ac:dyDescent="0.25">
      <c r="A46" s="94" t="s">
        <v>146</v>
      </c>
      <c r="B46" s="54">
        <v>34070</v>
      </c>
      <c r="C46" s="54">
        <f t="shared" si="0"/>
        <v>8517.5</v>
      </c>
      <c r="D46" s="54">
        <f t="shared" si="1"/>
        <v>42587.5</v>
      </c>
      <c r="E46" s="103" t="s">
        <v>40</v>
      </c>
      <c r="F46" s="45" t="s">
        <v>125</v>
      </c>
      <c r="G46" s="45" t="s">
        <v>50</v>
      </c>
      <c r="H46" s="53" t="s">
        <v>36</v>
      </c>
      <c r="I46" s="103" t="s">
        <v>70</v>
      </c>
      <c r="J46" s="30" t="s">
        <v>122</v>
      </c>
      <c r="K46" s="58"/>
      <c r="L46" s="102" t="s">
        <v>66</v>
      </c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57"/>
      <c r="AF46" s="32"/>
      <c r="AG46" s="32"/>
      <c r="AH46" s="32"/>
      <c r="AI46" s="32"/>
      <c r="AJ46" s="32"/>
      <c r="AK46" s="96"/>
      <c r="AL46" s="96"/>
      <c r="AM46" s="96"/>
      <c r="AN46" s="96"/>
      <c r="AO46" s="96"/>
      <c r="AP46" s="96"/>
      <c r="AQ46" s="96"/>
      <c r="AR46" s="96"/>
      <c r="AS46" s="96"/>
      <c r="AT46" s="96"/>
      <c r="AU46" s="96"/>
      <c r="AV46" s="96"/>
      <c r="AW46" s="96"/>
      <c r="AX46" s="96"/>
      <c r="AY46" s="96"/>
      <c r="AZ46" s="96"/>
      <c r="BA46" s="96"/>
      <c r="BB46" s="96"/>
      <c r="BC46" s="96"/>
      <c r="BD46" s="96"/>
      <c r="BE46" s="96"/>
      <c r="BF46" s="96"/>
      <c r="BG46" s="96"/>
      <c r="BH46" s="96"/>
      <c r="BI46" s="96"/>
    </row>
    <row r="47" spans="1:61" ht="97.15" customHeight="1" x14ac:dyDescent="0.25">
      <c r="A47" s="95" t="s">
        <v>144</v>
      </c>
      <c r="B47" s="54">
        <v>22000</v>
      </c>
      <c r="C47" s="54">
        <f t="shared" si="0"/>
        <v>5500</v>
      </c>
      <c r="D47" s="54">
        <f t="shared" si="1"/>
        <v>27500</v>
      </c>
      <c r="E47" s="45" t="s">
        <v>40</v>
      </c>
      <c r="F47" s="45" t="s">
        <v>125</v>
      </c>
      <c r="G47" s="45" t="s">
        <v>50</v>
      </c>
      <c r="H47" s="53" t="s">
        <v>36</v>
      </c>
      <c r="I47" s="103" t="s">
        <v>70</v>
      </c>
      <c r="J47" s="30" t="s">
        <v>122</v>
      </c>
      <c r="K47" s="58"/>
      <c r="L47" s="45" t="s">
        <v>66</v>
      </c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57"/>
      <c r="AF47" s="32"/>
      <c r="AG47" s="32"/>
      <c r="AH47" s="32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6"/>
      <c r="BC47" s="96"/>
      <c r="BD47" s="96"/>
      <c r="BE47" s="96"/>
      <c r="BF47" s="96"/>
      <c r="BG47" s="96"/>
      <c r="BH47" s="96"/>
      <c r="BI47" s="96"/>
    </row>
    <row r="48" spans="1:61" ht="97.15" customHeight="1" x14ac:dyDescent="0.25">
      <c r="A48" s="95" t="s">
        <v>145</v>
      </c>
      <c r="B48" s="54">
        <v>12070</v>
      </c>
      <c r="C48" s="54">
        <f t="shared" si="0"/>
        <v>3017.5</v>
      </c>
      <c r="D48" s="54">
        <f t="shared" si="1"/>
        <v>15087.5</v>
      </c>
      <c r="E48" s="45" t="s">
        <v>40</v>
      </c>
      <c r="F48" s="45" t="s">
        <v>125</v>
      </c>
      <c r="G48" s="45" t="s">
        <v>50</v>
      </c>
      <c r="H48" s="53" t="s">
        <v>36</v>
      </c>
      <c r="I48" s="103" t="s">
        <v>70</v>
      </c>
      <c r="J48" s="30" t="s">
        <v>122</v>
      </c>
      <c r="K48" s="58"/>
      <c r="L48" s="45" t="s">
        <v>66</v>
      </c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D48" s="96"/>
      <c r="AE48" s="57"/>
      <c r="AF48" s="57"/>
      <c r="AG48" s="57"/>
      <c r="AH48" s="32"/>
      <c r="AI48" s="32"/>
      <c r="AJ48" s="32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  <c r="AV48" s="96"/>
      <c r="AW48" s="96"/>
      <c r="AX48" s="96"/>
      <c r="AY48" s="96"/>
      <c r="AZ48" s="96"/>
      <c r="BA48" s="96"/>
      <c r="BB48" s="96"/>
      <c r="BC48" s="96"/>
      <c r="BD48" s="96"/>
      <c r="BE48" s="96"/>
      <c r="BF48" s="96"/>
      <c r="BG48" s="96"/>
      <c r="BH48" s="96"/>
      <c r="BI48" s="96"/>
    </row>
    <row r="49" spans="1:61" ht="63" customHeight="1" x14ac:dyDescent="0.25">
      <c r="A49" s="70" t="s">
        <v>123</v>
      </c>
      <c r="B49" s="71">
        <v>26000</v>
      </c>
      <c r="C49" s="71">
        <f t="shared" si="0"/>
        <v>6500</v>
      </c>
      <c r="D49" s="71">
        <f t="shared" si="1"/>
        <v>32500</v>
      </c>
      <c r="E49" s="86" t="s">
        <v>40</v>
      </c>
      <c r="F49" s="86" t="s">
        <v>125</v>
      </c>
      <c r="G49" s="72" t="s">
        <v>50</v>
      </c>
      <c r="H49" s="78" t="s">
        <v>126</v>
      </c>
      <c r="I49" s="72" t="s">
        <v>70</v>
      </c>
      <c r="J49" s="73" t="s">
        <v>122</v>
      </c>
      <c r="K49" s="74"/>
      <c r="L49" s="75" t="s">
        <v>117</v>
      </c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</row>
    <row r="50" spans="1:61" ht="18" x14ac:dyDescent="0.25">
      <c r="A50" s="22"/>
      <c r="B50" s="23"/>
      <c r="C50" s="16"/>
      <c r="D50" s="16"/>
      <c r="E50" s="17"/>
      <c r="F50" s="17"/>
      <c r="G50" s="17"/>
      <c r="H50" s="79"/>
      <c r="I50" s="17"/>
      <c r="J50" s="19"/>
      <c r="K50" s="18"/>
      <c r="L50" s="18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</row>
    <row r="51" spans="1:61" x14ac:dyDescent="0.25">
      <c r="A51" s="3" t="s">
        <v>5</v>
      </c>
      <c r="C51" s="11"/>
      <c r="D51" s="11"/>
      <c r="H51" s="10"/>
      <c r="I51" s="10"/>
      <c r="J51" s="1"/>
      <c r="K51" s="12"/>
      <c r="L51" s="12"/>
      <c r="M51" s="24"/>
      <c r="N51" s="39" t="s">
        <v>11</v>
      </c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</row>
    <row r="52" spans="1:61" x14ac:dyDescent="0.25">
      <c r="A52" s="3" t="s">
        <v>6</v>
      </c>
      <c r="B52" s="16"/>
      <c r="C52" s="7"/>
      <c r="D52" s="7"/>
      <c r="E52" s="2"/>
      <c r="F52" s="2"/>
      <c r="G52" s="2"/>
      <c r="H52" s="80"/>
      <c r="I52" s="1"/>
      <c r="J52" s="1"/>
      <c r="K52" s="1"/>
      <c r="L52" s="4"/>
      <c r="M52" s="25"/>
      <c r="N52" s="39" t="s">
        <v>12</v>
      </c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</row>
    <row r="53" spans="1:61" x14ac:dyDescent="0.25">
      <c r="A53" s="3" t="s">
        <v>52</v>
      </c>
      <c r="B53" s="3"/>
      <c r="C53" s="3"/>
      <c r="D53" s="8"/>
      <c r="E53" s="9"/>
      <c r="F53" s="9"/>
      <c r="G53" s="9"/>
      <c r="H53" s="81"/>
      <c r="I53" s="41"/>
      <c r="J53" s="3"/>
      <c r="K53" s="3"/>
      <c r="L53" s="5"/>
      <c r="M53" s="106"/>
      <c r="N53" s="106"/>
      <c r="O53" s="89"/>
      <c r="P53" s="89"/>
    </row>
    <row r="54" spans="1:61" x14ac:dyDescent="0.25">
      <c r="B54" s="3"/>
      <c r="C54" s="3"/>
      <c r="D54" s="8"/>
      <c r="E54" s="9"/>
      <c r="F54" s="9"/>
      <c r="G54" s="9"/>
      <c r="H54" s="81"/>
      <c r="I54" s="41"/>
      <c r="J54" s="3"/>
      <c r="K54" s="3"/>
      <c r="L54" s="5"/>
      <c r="M54" s="89"/>
      <c r="N54" s="89"/>
      <c r="O54" s="89"/>
      <c r="P54" s="89"/>
    </row>
    <row r="55" spans="1:61" x14ac:dyDescent="0.25">
      <c r="A55" s="40" t="s">
        <v>61</v>
      </c>
      <c r="B55" s="41"/>
      <c r="C55" s="41"/>
      <c r="D55" s="41"/>
      <c r="E55" s="34"/>
      <c r="F55" s="34"/>
      <c r="G55" s="34"/>
      <c r="H55" s="82"/>
      <c r="I55" s="41"/>
      <c r="J55" s="3"/>
      <c r="K55" s="3"/>
      <c r="L55" s="4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61" ht="15" customHeight="1" x14ac:dyDescent="0.25">
      <c r="A56" s="42" t="s">
        <v>62</v>
      </c>
      <c r="B56" s="37"/>
      <c r="C56" s="34"/>
      <c r="D56" s="34"/>
      <c r="E56" s="34"/>
      <c r="F56" s="34"/>
      <c r="G56" s="34"/>
      <c r="H56" s="83"/>
      <c r="L56" s="5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</row>
    <row r="57" spans="1:61" ht="15" customHeight="1" x14ac:dyDescent="0.25">
      <c r="B57" s="3"/>
      <c r="L57" s="5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</row>
    <row r="58" spans="1:61" s="34" customFormat="1" x14ac:dyDescent="0.25">
      <c r="H58" s="83" t="s">
        <v>47</v>
      </c>
      <c r="L58" s="35"/>
    </row>
    <row r="59" spans="1:61" s="34" customFormat="1" x14ac:dyDescent="0.25">
      <c r="H59" s="83" t="s">
        <v>48</v>
      </c>
      <c r="L59" s="35"/>
    </row>
    <row r="60" spans="1:61" s="34" customFormat="1" x14ac:dyDescent="0.25">
      <c r="H60" s="83"/>
      <c r="L60" s="35"/>
    </row>
    <row r="61" spans="1:61" s="34" customFormat="1" x14ac:dyDescent="0.25">
      <c r="H61" s="83"/>
      <c r="L61" s="35"/>
    </row>
    <row r="62" spans="1:61" s="34" customFormat="1" x14ac:dyDescent="0.25">
      <c r="H62" s="85"/>
      <c r="L62" s="35"/>
    </row>
    <row r="63" spans="1:61" s="34" customFormat="1" x14ac:dyDescent="0.25">
      <c r="H63" s="83" t="s">
        <v>49</v>
      </c>
      <c r="L63" s="35"/>
    </row>
    <row r="64" spans="1:61" s="34" customFormat="1" x14ac:dyDescent="0.25">
      <c r="H64" s="83"/>
      <c r="L64" s="35"/>
    </row>
    <row r="65" spans="1:12" s="34" customFormat="1" x14ac:dyDescent="0.25">
      <c r="H65" s="83"/>
      <c r="L65" s="35"/>
    </row>
    <row r="66" spans="1:12" s="34" customFormat="1" x14ac:dyDescent="0.25">
      <c r="B66" s="37"/>
      <c r="H66" s="83"/>
      <c r="L66" s="35"/>
    </row>
    <row r="67" spans="1:12" s="34" customFormat="1" x14ac:dyDescent="0.25">
      <c r="H67" s="83" t="s">
        <v>71</v>
      </c>
      <c r="L67" s="35"/>
    </row>
    <row r="68" spans="1:12" s="34" customFormat="1" x14ac:dyDescent="0.25">
      <c r="H68" s="83"/>
      <c r="L68" s="35"/>
    </row>
    <row r="69" spans="1:12" x14ac:dyDescent="0.25">
      <c r="A69" s="21"/>
      <c r="B69" s="26"/>
    </row>
    <row r="70" spans="1:12" x14ac:dyDescent="0.25">
      <c r="A70" s="21"/>
      <c r="B70" s="27"/>
    </row>
  </sheetData>
  <mergeCells count="19">
    <mergeCell ref="G1:G2"/>
    <mergeCell ref="A1:A2"/>
    <mergeCell ref="B1:B2"/>
    <mergeCell ref="C1:C2"/>
    <mergeCell ref="D1:D2"/>
    <mergeCell ref="E1:E2"/>
    <mergeCell ref="H1:H2"/>
    <mergeCell ref="I1:I2"/>
    <mergeCell ref="J1:K1"/>
    <mergeCell ref="L1:L2"/>
    <mergeCell ref="M1:O1"/>
    <mergeCell ref="M53:N53"/>
    <mergeCell ref="AB1:AM1"/>
    <mergeCell ref="AN1:AY1"/>
    <mergeCell ref="AZ1:BI1"/>
    <mergeCell ref="L21:L26"/>
    <mergeCell ref="L27:L29"/>
    <mergeCell ref="P1:AA1"/>
    <mergeCell ref="L30:L34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Inicijalni plan</vt:lpstr>
      <vt:lpstr>Prva izmjena</vt:lpstr>
      <vt:lpstr>Druga izmjena</vt:lpstr>
      <vt:lpstr>Treća izmjena</vt:lpstr>
      <vt:lpstr>Četvrta izmjena</vt:lpstr>
      <vt:lpstr>'Prva izmjena'!Print_Titles</vt:lpstr>
    </vt:vector>
  </TitlesOfParts>
  <Company>Rektorat Sveučilišta u Rijeci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</dc:creator>
  <cp:lastModifiedBy>Sanja Kovačević</cp:lastModifiedBy>
  <cp:lastPrinted>2018-09-03T16:16:01Z</cp:lastPrinted>
  <dcterms:created xsi:type="dcterms:W3CDTF">2014-05-06T10:43:13Z</dcterms:created>
  <dcterms:modified xsi:type="dcterms:W3CDTF">2020-09-17T09:22:22Z</dcterms:modified>
</cp:coreProperties>
</file>