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53223"/>
  <mc:AlternateContent xmlns:mc="http://schemas.openxmlformats.org/markup-compatibility/2006">
    <mc:Choice Requires="x15">
      <x15ac:absPath xmlns:x15ac="http://schemas.microsoft.com/office/spreadsheetml/2010/11/ac" url="C:\Users\amikus\OneDrive - Nastavni zavod za javno zdravstvo Dr. Andrija Štampar\Documents\PLAN 2020\7. PLAN 2021 NZZJZ\"/>
    </mc:Choice>
  </mc:AlternateContent>
  <xr:revisionPtr revIDLastSave="884" documentId="13_ncr:1_{CDE84780-E403-4139-87A3-EBC02F625CE3}" xr6:coauthVersionLast="45" xr6:coauthVersionMax="45" xr10:uidLastSave="{CD81CFC5-BB2C-4751-8001-4607593941DC}"/>
  <bookViews>
    <workbookView xWindow="-120" yWindow="-120" windowWidth="29040" windowHeight="15840" activeTab="3" xr2:uid="{00000000-000D-0000-FFFF-FFFF00000000}"/>
  </bookViews>
  <sheets>
    <sheet name="Plan 2021 - prihodi 6" sheetId="1" r:id="rId1"/>
    <sheet name="Plan 2021 - rashodi 3" sheetId="2" r:id="rId2"/>
    <sheet name="List1" sheetId="4" state="hidden" r:id="rId3"/>
    <sheet name="Plan 2021 - rashodi 4" sheetId="3" r:id="rId4"/>
  </sheets>
  <definedNames>
    <definedName name="_xlnm.Print_Titles" localSheetId="0">'Plan 2021 - prihodi 6'!$3:$4</definedName>
    <definedName name="_xlnm.Print_Titles" localSheetId="1">'Plan 2021 - rashodi 3'!$3:$4</definedName>
    <definedName name="_xlnm.Print_Titles" localSheetId="3">'Plan 2021 - rashodi 4'!$3:$4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3" l="1"/>
  <c r="N6" i="3" l="1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H35" i="3" l="1"/>
  <c r="H32" i="3" s="1"/>
  <c r="H15" i="3" s="1"/>
  <c r="H10" i="3" s="1"/>
  <c r="H5" i="3" s="1"/>
  <c r="G191" i="2" l="1"/>
  <c r="G195" i="2"/>
  <c r="G196" i="2"/>
  <c r="G192" i="2"/>
  <c r="H192" i="2"/>
  <c r="H92" i="2" l="1"/>
  <c r="N148" i="2" l="1"/>
  <c r="N149" i="2"/>
  <c r="N145" i="2"/>
  <c r="N97" i="2"/>
  <c r="D50" i="1" l="1"/>
  <c r="D49" i="1" l="1"/>
  <c r="D51" i="1"/>
  <c r="D55" i="1"/>
  <c r="G6" i="2" l="1"/>
  <c r="G7" i="2"/>
  <c r="G8" i="2"/>
  <c r="G12" i="2"/>
  <c r="G22" i="2"/>
  <c r="G23" i="2"/>
  <c r="K165" i="2" l="1"/>
  <c r="K166" i="2"/>
  <c r="N191" i="2"/>
  <c r="D18" i="1" l="1"/>
  <c r="D15" i="1" l="1"/>
  <c r="D6" i="1" s="1"/>
  <c r="D5" i="1" s="1"/>
  <c r="G5" i="2" l="1"/>
  <c r="G29" i="2"/>
  <c r="G30" i="2"/>
  <c r="G9" i="1" l="1"/>
  <c r="G12" i="1"/>
  <c r="G14" i="1"/>
  <c r="G17" i="1"/>
  <c r="G19" i="1"/>
  <c r="G23" i="1"/>
  <c r="G24" i="1"/>
  <c r="G26" i="1"/>
  <c r="G28" i="1"/>
  <c r="G31" i="1"/>
  <c r="G35" i="1"/>
  <c r="G36" i="1"/>
  <c r="G37" i="1"/>
  <c r="G41" i="1"/>
  <c r="G43" i="1"/>
  <c r="G46" i="1"/>
  <c r="G48" i="1"/>
  <c r="G52" i="1"/>
  <c r="G54" i="1"/>
  <c r="G57" i="1"/>
  <c r="G58" i="1"/>
  <c r="G59" i="1"/>
  <c r="G60" i="1"/>
  <c r="G61" i="1"/>
  <c r="G62" i="1"/>
  <c r="L16" i="3" l="1"/>
  <c r="L15" i="3" s="1"/>
  <c r="L10" i="3" s="1"/>
  <c r="N16" i="2" l="1"/>
  <c r="G41" i="2" l="1"/>
  <c r="G31" i="2"/>
  <c r="H142" i="2" l="1"/>
  <c r="L192" i="2" l="1"/>
  <c r="L103" i="2"/>
  <c r="L102" i="2" s="1"/>
  <c r="L52" i="2"/>
  <c r="L50" i="2"/>
  <c r="L24" i="2"/>
  <c r="L10" i="2"/>
  <c r="L12" i="2"/>
  <c r="L15" i="2"/>
  <c r="L14" i="2" s="1"/>
  <c r="L23" i="2"/>
  <c r="L27" i="2"/>
  <c r="L26" i="2" s="1"/>
  <c r="L9" i="2"/>
  <c r="L8" i="2"/>
  <c r="L28" i="2"/>
  <c r="L31" i="2"/>
  <c r="L39" i="2"/>
  <c r="L41" i="2"/>
  <c r="L44" i="2"/>
  <c r="L56" i="2"/>
  <c r="L77" i="2"/>
  <c r="L79" i="2"/>
  <c r="L84" i="2"/>
  <c r="L87" i="2"/>
  <c r="L90" i="2"/>
  <c r="L93" i="2"/>
  <c r="L98" i="2"/>
  <c r="L106" i="2"/>
  <c r="L109" i="2"/>
  <c r="L111" i="2"/>
  <c r="L118" i="2"/>
  <c r="L113" i="2" s="1"/>
  <c r="L123" i="2"/>
  <c r="L131" i="2"/>
  <c r="L135" i="2"/>
  <c r="L143" i="2"/>
  <c r="L137" i="2" s="1"/>
  <c r="L150" i="2"/>
  <c r="L154" i="2"/>
  <c r="L161" i="2"/>
  <c r="L160" i="2" s="1"/>
  <c r="L166" i="2"/>
  <c r="L169" i="2"/>
  <c r="L174" i="2"/>
  <c r="L176" i="2"/>
  <c r="L180" i="2"/>
  <c r="L186" i="2"/>
  <c r="L188" i="2"/>
  <c r="L196" i="2"/>
  <c r="L199" i="2"/>
  <c r="L201" i="2"/>
  <c r="L207" i="2"/>
  <c r="L208" i="2"/>
  <c r="I9" i="2"/>
  <c r="I11" i="2"/>
  <c r="I13" i="2"/>
  <c r="I16" i="2"/>
  <c r="I17" i="2"/>
  <c r="I18" i="2"/>
  <c r="I19" i="2"/>
  <c r="I20" i="2"/>
  <c r="I21" i="2"/>
  <c r="I24" i="2"/>
  <c r="I25" i="2"/>
  <c r="I27" i="2"/>
  <c r="I28" i="2"/>
  <c r="I32" i="2"/>
  <c r="I33" i="2"/>
  <c r="I34" i="2"/>
  <c r="I35" i="2"/>
  <c r="I36" i="2"/>
  <c r="I37" i="2"/>
  <c r="I38" i="2"/>
  <c r="I40" i="2"/>
  <c r="I42" i="2"/>
  <c r="I43" i="2"/>
  <c r="I45" i="2"/>
  <c r="I48" i="2"/>
  <c r="I49" i="2"/>
  <c r="I51" i="2"/>
  <c r="I53" i="2"/>
  <c r="I54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8" i="2"/>
  <c r="I80" i="2"/>
  <c r="I81" i="2"/>
  <c r="I82" i="2"/>
  <c r="I83" i="2"/>
  <c r="I85" i="2"/>
  <c r="I86" i="2"/>
  <c r="I88" i="2"/>
  <c r="I89" i="2"/>
  <c r="I91" i="2"/>
  <c r="I94" i="2"/>
  <c r="I95" i="2"/>
  <c r="I96" i="2"/>
  <c r="I99" i="2"/>
  <c r="I100" i="2"/>
  <c r="I101" i="2"/>
  <c r="I103" i="2"/>
  <c r="I104" i="2"/>
  <c r="I105" i="2"/>
  <c r="I107" i="2"/>
  <c r="I108" i="2"/>
  <c r="I110" i="2"/>
  <c r="I112" i="2"/>
  <c r="I114" i="2"/>
  <c r="I115" i="2"/>
  <c r="I116" i="2"/>
  <c r="I117" i="2"/>
  <c r="I119" i="2"/>
  <c r="I120" i="2"/>
  <c r="I121" i="2"/>
  <c r="I122" i="2"/>
  <c r="I124" i="2"/>
  <c r="I125" i="2"/>
  <c r="I126" i="2"/>
  <c r="I127" i="2"/>
  <c r="I128" i="2"/>
  <c r="I130" i="2"/>
  <c r="I132" i="2"/>
  <c r="I133" i="2"/>
  <c r="I134" i="2"/>
  <c r="I136" i="2"/>
  <c r="I138" i="2"/>
  <c r="I139" i="2"/>
  <c r="I140" i="2"/>
  <c r="I141" i="2"/>
  <c r="I142" i="2"/>
  <c r="I144" i="2"/>
  <c r="I145" i="2"/>
  <c r="I146" i="2"/>
  <c r="I147" i="2"/>
  <c r="I148" i="2"/>
  <c r="I149" i="2"/>
  <c r="I151" i="2"/>
  <c r="I152" i="2"/>
  <c r="I153" i="2"/>
  <c r="I155" i="2"/>
  <c r="I156" i="2"/>
  <c r="I157" i="2"/>
  <c r="I158" i="2"/>
  <c r="I159" i="2"/>
  <c r="I162" i="2"/>
  <c r="I163" i="2"/>
  <c r="I164" i="2"/>
  <c r="I167" i="2"/>
  <c r="I168" i="2"/>
  <c r="I170" i="2"/>
  <c r="I171" i="2"/>
  <c r="I172" i="2"/>
  <c r="I173" i="2"/>
  <c r="I175" i="2"/>
  <c r="I177" i="2"/>
  <c r="I178" i="2"/>
  <c r="I179" i="2"/>
  <c r="I181" i="2"/>
  <c r="I182" i="2"/>
  <c r="I183" i="2"/>
  <c r="I184" i="2"/>
  <c r="I185" i="2"/>
  <c r="I187" i="2"/>
  <c r="I189" i="2"/>
  <c r="I190" i="2"/>
  <c r="I193" i="2"/>
  <c r="I194" i="2"/>
  <c r="I197" i="2"/>
  <c r="I198" i="2"/>
  <c r="I200" i="2"/>
  <c r="I202" i="2"/>
  <c r="I203" i="2"/>
  <c r="I207" i="2"/>
  <c r="I208" i="2"/>
  <c r="L55" i="2" l="1"/>
  <c r="L206" i="2"/>
  <c r="L205" i="2" s="1"/>
  <c r="L204" i="2" s="1"/>
  <c r="L195" i="2"/>
  <c r="L191" i="2" s="1"/>
  <c r="L47" i="2"/>
  <c r="L165" i="2"/>
  <c r="L129" i="2"/>
  <c r="L97" i="2"/>
  <c r="L46" i="2"/>
  <c r="L30" i="2"/>
  <c r="L22" i="2"/>
  <c r="L7" i="2"/>
  <c r="L92" i="2" l="1"/>
  <c r="L29" i="2" s="1"/>
  <c r="D42" i="1" l="1"/>
  <c r="D39" i="1" s="1"/>
  <c r="D38" i="1" s="1"/>
  <c r="N192" i="2" l="1"/>
  <c r="K195" i="2"/>
  <c r="K199" i="2"/>
  <c r="K204" i="2"/>
  <c r="K201" i="2"/>
  <c r="K192" i="2"/>
  <c r="I192" i="2" s="1"/>
  <c r="K196" i="2"/>
  <c r="N150" i="2"/>
  <c r="K188" i="2"/>
  <c r="K180" i="2"/>
  <c r="K176" i="2"/>
  <c r="K174" i="2"/>
  <c r="K169" i="2"/>
  <c r="K160" i="2"/>
  <c r="K154" i="2"/>
  <c r="K191" i="2" l="1"/>
  <c r="K150" i="2"/>
  <c r="K143" i="2"/>
  <c r="N50" i="2" l="1"/>
  <c r="N41" i="2" l="1"/>
  <c r="I8" i="3" l="1"/>
  <c r="I7" i="3" s="1"/>
  <c r="I6" i="3" s="1"/>
  <c r="I12" i="3"/>
  <c r="I11" i="3" s="1"/>
  <c r="I16" i="3"/>
  <c r="I15" i="3" s="1"/>
  <c r="I21" i="3"/>
  <c r="I26" i="3"/>
  <c r="I32" i="3"/>
  <c r="I36" i="3"/>
  <c r="I40" i="3"/>
  <c r="I45" i="3"/>
  <c r="I44" i="3" s="1"/>
  <c r="I50" i="3"/>
  <c r="I49" i="3" s="1"/>
  <c r="I54" i="3"/>
  <c r="I53" i="3" s="1"/>
  <c r="I52" i="3" s="1"/>
  <c r="I10" i="3" l="1"/>
  <c r="J26" i="2" l="1"/>
  <c r="I26" i="2" s="1"/>
  <c r="E27" i="2"/>
  <c r="H27" i="2" s="1"/>
  <c r="M27" i="2"/>
  <c r="E28" i="2"/>
  <c r="H28" i="2" s="1"/>
  <c r="M28" i="2"/>
  <c r="M26" i="2" l="1"/>
  <c r="E26" i="2"/>
  <c r="H26" i="2" s="1"/>
  <c r="E127" i="2" l="1"/>
  <c r="H127" i="2" s="1"/>
  <c r="O127" i="2" s="1"/>
  <c r="P127" i="2" l="1"/>
  <c r="E9" i="3" l="1"/>
  <c r="N56" i="3" l="1"/>
  <c r="P56" i="3" s="1"/>
  <c r="O55" i="3"/>
  <c r="O35" i="3"/>
  <c r="P34" i="3"/>
  <c r="O33" i="3"/>
  <c r="O27" i="3"/>
  <c r="O17" i="3"/>
  <c r="O9" i="3"/>
  <c r="O56" i="3" l="1"/>
  <c r="P17" i="3"/>
  <c r="P27" i="3"/>
  <c r="P35" i="3"/>
  <c r="P55" i="3"/>
  <c r="P18" i="3"/>
  <c r="O18" i="3"/>
  <c r="O51" i="3"/>
  <c r="P51" i="3"/>
  <c r="P9" i="3"/>
  <c r="P33" i="3"/>
  <c r="O34" i="3"/>
  <c r="J50" i="2"/>
  <c r="I50" i="2" s="1"/>
  <c r="F47" i="1" l="1"/>
  <c r="G47" i="1" s="1"/>
  <c r="J135" i="2"/>
  <c r="I135" i="2" s="1"/>
  <c r="M135" i="2"/>
  <c r="P76" i="2"/>
  <c r="E208" i="2"/>
  <c r="H208" i="2" s="1"/>
  <c r="E207" i="2"/>
  <c r="H207" i="2" s="1"/>
  <c r="E203" i="2"/>
  <c r="H203" i="2" s="1"/>
  <c r="E202" i="2"/>
  <c r="H202" i="2" s="1"/>
  <c r="E200" i="2"/>
  <c r="H200" i="2" s="1"/>
  <c r="E198" i="2"/>
  <c r="H198" i="2" s="1"/>
  <c r="E197" i="2"/>
  <c r="H197" i="2" s="1"/>
  <c r="E190" i="2"/>
  <c r="H190" i="2" s="1"/>
  <c r="E189" i="2"/>
  <c r="H189" i="2" s="1"/>
  <c r="E187" i="2"/>
  <c r="H187" i="2" s="1"/>
  <c r="E185" i="2"/>
  <c r="H185" i="2" s="1"/>
  <c r="E184" i="2"/>
  <c r="H184" i="2" s="1"/>
  <c r="E183" i="2"/>
  <c r="H183" i="2" s="1"/>
  <c r="E182" i="2"/>
  <c r="H182" i="2" s="1"/>
  <c r="E181" i="2"/>
  <c r="H181" i="2" s="1"/>
  <c r="E179" i="2"/>
  <c r="H179" i="2" s="1"/>
  <c r="E178" i="2"/>
  <c r="H178" i="2" s="1"/>
  <c r="E177" i="2"/>
  <c r="H177" i="2" s="1"/>
  <c r="E175" i="2"/>
  <c r="H175" i="2" s="1"/>
  <c r="E173" i="2"/>
  <c r="H173" i="2" s="1"/>
  <c r="E172" i="2"/>
  <c r="H172" i="2" s="1"/>
  <c r="E171" i="2"/>
  <c r="H171" i="2" s="1"/>
  <c r="E170" i="2"/>
  <c r="H170" i="2" s="1"/>
  <c r="E168" i="2"/>
  <c r="H168" i="2" s="1"/>
  <c r="E167" i="2"/>
  <c r="H167" i="2" s="1"/>
  <c r="E164" i="2"/>
  <c r="H164" i="2" s="1"/>
  <c r="E163" i="2"/>
  <c r="H163" i="2" s="1"/>
  <c r="E162" i="2"/>
  <c r="H162" i="2" s="1"/>
  <c r="E159" i="2"/>
  <c r="H159" i="2" s="1"/>
  <c r="E158" i="2"/>
  <c r="H158" i="2" s="1"/>
  <c r="E157" i="2"/>
  <c r="H157" i="2" s="1"/>
  <c r="E156" i="2"/>
  <c r="H156" i="2" s="1"/>
  <c r="E155" i="2"/>
  <c r="H155" i="2" s="1"/>
  <c r="E153" i="2"/>
  <c r="H153" i="2" s="1"/>
  <c r="E152" i="2"/>
  <c r="H152" i="2" s="1"/>
  <c r="E151" i="2"/>
  <c r="H151" i="2" s="1"/>
  <c r="E149" i="2"/>
  <c r="H149" i="2" s="1"/>
  <c r="E148" i="2"/>
  <c r="H148" i="2" s="1"/>
  <c r="E147" i="2"/>
  <c r="H147" i="2" s="1"/>
  <c r="E146" i="2"/>
  <c r="H146" i="2" s="1"/>
  <c r="E145" i="2"/>
  <c r="H145" i="2" s="1"/>
  <c r="E144" i="2"/>
  <c r="H144" i="2" s="1"/>
  <c r="E141" i="2"/>
  <c r="H141" i="2" s="1"/>
  <c r="E140" i="2"/>
  <c r="H140" i="2" s="1"/>
  <c r="E139" i="2"/>
  <c r="H139" i="2" s="1"/>
  <c r="E138" i="2"/>
  <c r="H138" i="2" s="1"/>
  <c r="E136" i="2"/>
  <c r="H136" i="2" s="1"/>
  <c r="E134" i="2"/>
  <c r="H134" i="2" s="1"/>
  <c r="E133" i="2"/>
  <c r="H133" i="2" s="1"/>
  <c r="E132" i="2"/>
  <c r="H132" i="2" s="1"/>
  <c r="E130" i="2"/>
  <c r="H130" i="2" s="1"/>
  <c r="E128" i="2"/>
  <c r="H128" i="2" s="1"/>
  <c r="E126" i="2"/>
  <c r="H126" i="2" s="1"/>
  <c r="E125" i="2"/>
  <c r="H125" i="2" s="1"/>
  <c r="E124" i="2"/>
  <c r="H124" i="2" s="1"/>
  <c r="E122" i="2"/>
  <c r="H122" i="2" s="1"/>
  <c r="E121" i="2"/>
  <c r="H121" i="2" s="1"/>
  <c r="E120" i="2"/>
  <c r="H120" i="2" s="1"/>
  <c r="E119" i="2"/>
  <c r="H119" i="2" s="1"/>
  <c r="E117" i="2"/>
  <c r="H117" i="2" s="1"/>
  <c r="E116" i="2"/>
  <c r="H116" i="2" s="1"/>
  <c r="E114" i="2"/>
  <c r="H114" i="2" s="1"/>
  <c r="E112" i="2"/>
  <c r="H112" i="2" s="1"/>
  <c r="E110" i="2"/>
  <c r="H110" i="2" s="1"/>
  <c r="E108" i="2"/>
  <c r="H108" i="2" s="1"/>
  <c r="E107" i="2"/>
  <c r="H107" i="2" s="1"/>
  <c r="E105" i="2"/>
  <c r="H105" i="2" s="1"/>
  <c r="E104" i="2"/>
  <c r="H104" i="2" s="1"/>
  <c r="E103" i="2"/>
  <c r="H103" i="2" s="1"/>
  <c r="E101" i="2"/>
  <c r="H101" i="2" s="1"/>
  <c r="E100" i="2"/>
  <c r="H100" i="2" s="1"/>
  <c r="E99" i="2"/>
  <c r="H99" i="2" s="1"/>
  <c r="E96" i="2"/>
  <c r="H96" i="2" s="1"/>
  <c r="E95" i="2"/>
  <c r="H95" i="2" s="1"/>
  <c r="E94" i="2"/>
  <c r="H94" i="2" s="1"/>
  <c r="E91" i="2"/>
  <c r="H91" i="2" s="1"/>
  <c r="E89" i="2"/>
  <c r="H89" i="2" s="1"/>
  <c r="E88" i="2"/>
  <c r="H88" i="2" s="1"/>
  <c r="E86" i="2"/>
  <c r="H86" i="2" s="1"/>
  <c r="E85" i="2"/>
  <c r="H85" i="2" s="1"/>
  <c r="E83" i="2"/>
  <c r="H83" i="2" s="1"/>
  <c r="E82" i="2"/>
  <c r="H82" i="2" s="1"/>
  <c r="E81" i="2"/>
  <c r="H81" i="2" s="1"/>
  <c r="E80" i="2"/>
  <c r="H80" i="2" s="1"/>
  <c r="E78" i="2"/>
  <c r="H78" i="2" s="1"/>
  <c r="E76" i="2"/>
  <c r="H76" i="2" s="1"/>
  <c r="E75" i="2"/>
  <c r="H75" i="2" s="1"/>
  <c r="E74" i="2"/>
  <c r="H74" i="2" s="1"/>
  <c r="E73" i="2"/>
  <c r="H73" i="2" s="1"/>
  <c r="E72" i="2"/>
  <c r="H72" i="2" s="1"/>
  <c r="E71" i="2"/>
  <c r="H71" i="2" s="1"/>
  <c r="E70" i="2"/>
  <c r="H70" i="2" s="1"/>
  <c r="E69" i="2"/>
  <c r="H69" i="2" s="1"/>
  <c r="E68" i="2"/>
  <c r="H68" i="2" s="1"/>
  <c r="E67" i="2"/>
  <c r="H67" i="2" s="1"/>
  <c r="E66" i="2"/>
  <c r="H66" i="2" s="1"/>
  <c r="E65" i="2"/>
  <c r="H65" i="2" s="1"/>
  <c r="E64" i="2"/>
  <c r="H64" i="2" s="1"/>
  <c r="E63" i="2"/>
  <c r="H63" i="2" s="1"/>
  <c r="E62" i="2"/>
  <c r="H62" i="2" s="1"/>
  <c r="E61" i="2"/>
  <c r="H61" i="2" s="1"/>
  <c r="E60" i="2"/>
  <c r="H60" i="2" s="1"/>
  <c r="E59" i="2"/>
  <c r="H59" i="2" s="1"/>
  <c r="E58" i="2"/>
  <c r="H58" i="2" s="1"/>
  <c r="E57" i="2"/>
  <c r="H57" i="2" s="1"/>
  <c r="E54" i="2"/>
  <c r="H54" i="2" s="1"/>
  <c r="E53" i="2"/>
  <c r="H53" i="2" s="1"/>
  <c r="E51" i="2"/>
  <c r="H51" i="2" s="1"/>
  <c r="E49" i="2"/>
  <c r="H49" i="2" s="1"/>
  <c r="E48" i="2"/>
  <c r="H48" i="2" s="1"/>
  <c r="E45" i="2"/>
  <c r="H45" i="2" s="1"/>
  <c r="E43" i="2"/>
  <c r="H43" i="2" s="1"/>
  <c r="E42" i="2"/>
  <c r="H42" i="2" s="1"/>
  <c r="E40" i="2"/>
  <c r="H40" i="2" s="1"/>
  <c r="E38" i="2"/>
  <c r="H38" i="2" s="1"/>
  <c r="E37" i="2"/>
  <c r="H37" i="2" s="1"/>
  <c r="E36" i="2"/>
  <c r="H36" i="2" s="1"/>
  <c r="E35" i="2"/>
  <c r="H35" i="2" s="1"/>
  <c r="E34" i="2"/>
  <c r="H34" i="2" s="1"/>
  <c r="E33" i="2"/>
  <c r="H33" i="2" s="1"/>
  <c r="E32" i="2"/>
  <c r="H32" i="2" s="1"/>
  <c r="E25" i="2"/>
  <c r="H25" i="2" s="1"/>
  <c r="E24" i="2"/>
  <c r="H24" i="2" s="1"/>
  <c r="E21" i="2"/>
  <c r="H21" i="2" s="1"/>
  <c r="E20" i="2"/>
  <c r="H20" i="2" s="1"/>
  <c r="E19" i="2"/>
  <c r="H19" i="2" s="1"/>
  <c r="E18" i="2"/>
  <c r="H18" i="2" s="1"/>
  <c r="E17" i="2"/>
  <c r="H17" i="2" s="1"/>
  <c r="E16" i="2"/>
  <c r="H16" i="2" s="1"/>
  <c r="E13" i="2"/>
  <c r="H13" i="2" s="1"/>
  <c r="E11" i="2"/>
  <c r="H11" i="2" s="1"/>
  <c r="E9" i="2"/>
  <c r="H9" i="2" s="1"/>
  <c r="P190" i="2" l="1"/>
  <c r="O190" i="2"/>
  <c r="O9" i="2"/>
  <c r="P9" i="2"/>
  <c r="G8" i="3"/>
  <c r="G7" i="3" s="1"/>
  <c r="G6" i="3" s="1"/>
  <c r="G12" i="3"/>
  <c r="G11" i="3" s="1"/>
  <c r="J8" i="2" l="1"/>
  <c r="I8" i="2" s="1"/>
  <c r="J10" i="2"/>
  <c r="I10" i="2" s="1"/>
  <c r="J12" i="2"/>
  <c r="I12" i="2" s="1"/>
  <c r="J15" i="2"/>
  <c r="J23" i="2"/>
  <c r="I23" i="2" s="1"/>
  <c r="J31" i="2"/>
  <c r="I31" i="2" s="1"/>
  <c r="J39" i="2"/>
  <c r="I39" i="2" s="1"/>
  <c r="J41" i="2"/>
  <c r="I41" i="2" s="1"/>
  <c r="J44" i="2"/>
  <c r="I44" i="2" s="1"/>
  <c r="J52" i="2"/>
  <c r="I52" i="2" s="1"/>
  <c r="J56" i="2"/>
  <c r="I56" i="2" s="1"/>
  <c r="J77" i="2"/>
  <c r="I77" i="2" s="1"/>
  <c r="J79" i="2"/>
  <c r="I79" i="2" s="1"/>
  <c r="J84" i="2"/>
  <c r="I84" i="2" s="1"/>
  <c r="J87" i="2"/>
  <c r="I87" i="2" s="1"/>
  <c r="J90" i="2"/>
  <c r="I90" i="2" s="1"/>
  <c r="J93" i="2"/>
  <c r="I93" i="2" s="1"/>
  <c r="J98" i="2"/>
  <c r="I98" i="2" s="1"/>
  <c r="J102" i="2"/>
  <c r="I102" i="2" s="1"/>
  <c r="J106" i="2"/>
  <c r="I106" i="2" s="1"/>
  <c r="J109" i="2"/>
  <c r="I109" i="2" s="1"/>
  <c r="J111" i="2"/>
  <c r="I111" i="2" s="1"/>
  <c r="J118" i="2"/>
  <c r="J123" i="2"/>
  <c r="I123" i="2" s="1"/>
  <c r="J131" i="2"/>
  <c r="J143" i="2"/>
  <c r="J150" i="2"/>
  <c r="I150" i="2" s="1"/>
  <c r="J154" i="2"/>
  <c r="I154" i="2" s="1"/>
  <c r="J161" i="2"/>
  <c r="J166" i="2"/>
  <c r="I166" i="2" s="1"/>
  <c r="J169" i="2"/>
  <c r="I169" i="2" s="1"/>
  <c r="J174" i="2"/>
  <c r="I174" i="2" s="1"/>
  <c r="J176" i="2"/>
  <c r="I176" i="2" s="1"/>
  <c r="J180" i="2"/>
  <c r="I180" i="2" s="1"/>
  <c r="J186" i="2"/>
  <c r="I186" i="2" s="1"/>
  <c r="J188" i="2"/>
  <c r="I188" i="2" s="1"/>
  <c r="J196" i="2"/>
  <c r="I196" i="2" s="1"/>
  <c r="J199" i="2"/>
  <c r="I199" i="2" s="1"/>
  <c r="J201" i="2"/>
  <c r="I201" i="2" s="1"/>
  <c r="J206" i="2"/>
  <c r="F8" i="1"/>
  <c r="G8" i="1" s="1"/>
  <c r="F11" i="1"/>
  <c r="G11" i="1" s="1"/>
  <c r="F13" i="1"/>
  <c r="G13" i="1" s="1"/>
  <c r="F16" i="1"/>
  <c r="G16" i="1" s="1"/>
  <c r="F18" i="1"/>
  <c r="G18" i="1" s="1"/>
  <c r="F22" i="1"/>
  <c r="G22" i="1" s="1"/>
  <c r="F25" i="1"/>
  <c r="G25" i="1" s="1"/>
  <c r="F27" i="1"/>
  <c r="G27" i="1" s="1"/>
  <c r="F30" i="1"/>
  <c r="G30" i="1" s="1"/>
  <c r="F34" i="1"/>
  <c r="G34" i="1" s="1"/>
  <c r="F40" i="1"/>
  <c r="G40" i="1" s="1"/>
  <c r="F42" i="1"/>
  <c r="G42" i="1" s="1"/>
  <c r="F45" i="1"/>
  <c r="G45" i="1" s="1"/>
  <c r="F51" i="1"/>
  <c r="G51" i="1" s="1"/>
  <c r="F53" i="1"/>
  <c r="G53" i="1" s="1"/>
  <c r="F56" i="1"/>
  <c r="G56" i="1" s="1"/>
  <c r="J137" i="2" l="1"/>
  <c r="I137" i="2" s="1"/>
  <c r="I143" i="2"/>
  <c r="J205" i="2"/>
  <c r="I206" i="2"/>
  <c r="J14" i="2"/>
  <c r="I14" i="2" s="1"/>
  <c r="I15" i="2"/>
  <c r="J113" i="2"/>
  <c r="I113" i="2" s="1"/>
  <c r="I118" i="2"/>
  <c r="J160" i="2"/>
  <c r="I160" i="2" s="1"/>
  <c r="I161" i="2"/>
  <c r="J129" i="2"/>
  <c r="I129" i="2" s="1"/>
  <c r="I131" i="2"/>
  <c r="P33" i="2"/>
  <c r="O33" i="2"/>
  <c r="P37" i="2"/>
  <c r="O37" i="2"/>
  <c r="O43" i="2"/>
  <c r="P43" i="2"/>
  <c r="O51" i="2"/>
  <c r="P51" i="2"/>
  <c r="O16" i="2"/>
  <c r="P16" i="2"/>
  <c r="O32" i="2"/>
  <c r="P32" i="2"/>
  <c r="O42" i="2"/>
  <c r="P42" i="2"/>
  <c r="P11" i="2"/>
  <c r="O11" i="2"/>
  <c r="O34" i="2"/>
  <c r="P34" i="2"/>
  <c r="O38" i="2"/>
  <c r="P38" i="2"/>
  <c r="P45" i="2"/>
  <c r="O45" i="2"/>
  <c r="P53" i="2"/>
  <c r="O53" i="2"/>
  <c r="O36" i="2"/>
  <c r="P36" i="2"/>
  <c r="P49" i="2"/>
  <c r="O49" i="2"/>
  <c r="O35" i="2"/>
  <c r="P35" i="2"/>
  <c r="O40" i="2"/>
  <c r="P40" i="2"/>
  <c r="O48" i="2"/>
  <c r="P48" i="2"/>
  <c r="O54" i="2"/>
  <c r="P54" i="2"/>
  <c r="P24" i="2"/>
  <c r="O24" i="2"/>
  <c r="O13" i="2"/>
  <c r="P13" i="2"/>
  <c r="F33" i="1"/>
  <c r="G33" i="1" s="1"/>
  <c r="F7" i="1"/>
  <c r="G7" i="1" s="1"/>
  <c r="F44" i="1"/>
  <c r="G44" i="1" s="1"/>
  <c r="F29" i="1"/>
  <c r="G29" i="1" s="1"/>
  <c r="F55" i="1"/>
  <c r="G55" i="1" s="1"/>
  <c r="F39" i="1"/>
  <c r="G39" i="1" s="1"/>
  <c r="F21" i="1"/>
  <c r="J47" i="2"/>
  <c r="I47" i="2" s="1"/>
  <c r="J22" i="2"/>
  <c r="I22" i="2" s="1"/>
  <c r="J30" i="2"/>
  <c r="I30" i="2" s="1"/>
  <c r="J7" i="2"/>
  <c r="I7" i="2" s="1"/>
  <c r="J195" i="2"/>
  <c r="J165" i="2"/>
  <c r="I165" i="2" s="1"/>
  <c r="J97" i="2"/>
  <c r="J55" i="2"/>
  <c r="I55" i="2" s="1"/>
  <c r="F50" i="1"/>
  <c r="G50" i="1" s="1"/>
  <c r="F15" i="1"/>
  <c r="G15" i="1" s="1"/>
  <c r="F10" i="1"/>
  <c r="G10" i="1" s="1"/>
  <c r="F20" i="1" l="1"/>
  <c r="G20" i="1" s="1"/>
  <c r="G21" i="1"/>
  <c r="J204" i="2"/>
  <c r="I204" i="2" s="1"/>
  <c r="I205" i="2"/>
  <c r="J191" i="2"/>
  <c r="I191" i="2" s="1"/>
  <c r="I195" i="2"/>
  <c r="J92" i="2"/>
  <c r="I92" i="2" s="1"/>
  <c r="I97" i="2"/>
  <c r="J46" i="2"/>
  <c r="J6" i="2"/>
  <c r="I6" i="2" s="1"/>
  <c r="F49" i="1"/>
  <c r="G49" i="1" s="1"/>
  <c r="F6" i="1"/>
  <c r="G6" i="1" s="1"/>
  <c r="F38" i="1"/>
  <c r="G38" i="1" s="1"/>
  <c r="F32" i="1"/>
  <c r="G32" i="1" s="1"/>
  <c r="G16" i="3"/>
  <c r="G21" i="3"/>
  <c r="G26" i="3"/>
  <c r="G32" i="3"/>
  <c r="G36" i="3"/>
  <c r="G40" i="3"/>
  <c r="G45" i="3"/>
  <c r="G44" i="3" s="1"/>
  <c r="G50" i="3"/>
  <c r="G49" i="3" s="1"/>
  <c r="G54" i="3"/>
  <c r="G53" i="3" s="1"/>
  <c r="G52" i="3" s="1"/>
  <c r="N44" i="2"/>
  <c r="M208" i="2"/>
  <c r="M207" i="2"/>
  <c r="M188" i="2"/>
  <c r="M176" i="2"/>
  <c r="M166" i="2"/>
  <c r="M154" i="2"/>
  <c r="M150" i="2"/>
  <c r="M131" i="2"/>
  <c r="M130" i="2"/>
  <c r="M123" i="2"/>
  <c r="M118" i="2"/>
  <c r="M109" i="2"/>
  <c r="M106" i="2"/>
  <c r="M93" i="2"/>
  <c r="M90" i="2"/>
  <c r="M87" i="2"/>
  <c r="M44" i="2"/>
  <c r="M41" i="2"/>
  <c r="M23" i="2"/>
  <c r="N12" i="2"/>
  <c r="M10" i="2"/>
  <c r="M8" i="2"/>
  <c r="N39" i="2"/>
  <c r="M12" i="2"/>
  <c r="M39" i="2"/>
  <c r="M50" i="2"/>
  <c r="M77" i="2"/>
  <c r="M186" i="2"/>
  <c r="M196" i="2"/>
  <c r="M201" i="2"/>
  <c r="E56" i="3"/>
  <c r="E51" i="3"/>
  <c r="E47" i="3"/>
  <c r="E46" i="3"/>
  <c r="E43" i="3"/>
  <c r="E42" i="3"/>
  <c r="E41" i="3"/>
  <c r="E39" i="3"/>
  <c r="E38" i="3"/>
  <c r="E37" i="3"/>
  <c r="E34" i="3"/>
  <c r="E33" i="3"/>
  <c r="E31" i="3"/>
  <c r="E30" i="3"/>
  <c r="E29" i="3"/>
  <c r="E28" i="3"/>
  <c r="E27" i="3"/>
  <c r="E25" i="3"/>
  <c r="E24" i="3"/>
  <c r="E23" i="3"/>
  <c r="E22" i="3"/>
  <c r="E20" i="3"/>
  <c r="E19" i="3"/>
  <c r="E18" i="3"/>
  <c r="E14" i="3"/>
  <c r="E13" i="3"/>
  <c r="E8" i="3"/>
  <c r="E7" i="3" s="1"/>
  <c r="E6" i="3" s="1"/>
  <c r="E44" i="2"/>
  <c r="H44" i="2" s="1"/>
  <c r="E39" i="2"/>
  <c r="H39" i="2" s="1"/>
  <c r="E31" i="2"/>
  <c r="H31" i="2" s="1"/>
  <c r="E23" i="2"/>
  <c r="H23" i="2" s="1"/>
  <c r="E8" i="2"/>
  <c r="H8" i="2" s="1"/>
  <c r="E115" i="2"/>
  <c r="H115" i="2" s="1"/>
  <c r="E79" i="2"/>
  <c r="H79" i="2" s="1"/>
  <c r="E87" i="2"/>
  <c r="H87" i="2" s="1"/>
  <c r="M111" i="2"/>
  <c r="N8" i="2"/>
  <c r="J29" i="2" l="1"/>
  <c r="I29" i="2" s="1"/>
  <c r="I46" i="2"/>
  <c r="E111" i="2"/>
  <c r="H111" i="2" s="1"/>
  <c r="E98" i="2"/>
  <c r="H98" i="2" s="1"/>
  <c r="M206" i="2"/>
  <c r="M205" i="2" s="1"/>
  <c r="M204" i="2" s="1"/>
  <c r="O66" i="2"/>
  <c r="P66" i="2"/>
  <c r="O183" i="2"/>
  <c r="P183" i="2"/>
  <c r="O108" i="2"/>
  <c r="P108" i="2"/>
  <c r="O60" i="2"/>
  <c r="P60" i="2"/>
  <c r="O67" i="2"/>
  <c r="P67" i="2"/>
  <c r="P94" i="2"/>
  <c r="O94" i="2"/>
  <c r="O72" i="2"/>
  <c r="P72" i="2"/>
  <c r="O74" i="2"/>
  <c r="O88" i="2"/>
  <c r="P88" i="2"/>
  <c r="P110" i="2"/>
  <c r="O110" i="2"/>
  <c r="P177" i="2"/>
  <c r="O177" i="2"/>
  <c r="O121" i="2"/>
  <c r="P121" i="2"/>
  <c r="O44" i="2"/>
  <c r="P44" i="2"/>
  <c r="O86" i="2"/>
  <c r="P86" i="2"/>
  <c r="O62" i="2"/>
  <c r="P62" i="2"/>
  <c r="O71" i="2"/>
  <c r="P71" i="2"/>
  <c r="O96" i="2"/>
  <c r="P96" i="2"/>
  <c r="P114" i="2"/>
  <c r="O114" i="2"/>
  <c r="O179" i="2"/>
  <c r="P179" i="2"/>
  <c r="O75" i="2"/>
  <c r="P75" i="2"/>
  <c r="P61" i="2"/>
  <c r="O61" i="2"/>
  <c r="O82" i="2"/>
  <c r="P82" i="2"/>
  <c r="O91" i="2"/>
  <c r="P91" i="2"/>
  <c r="O117" i="2"/>
  <c r="P117" i="2"/>
  <c r="P197" i="2"/>
  <c r="O197" i="2"/>
  <c r="O59" i="2"/>
  <c r="P59" i="2"/>
  <c r="P65" i="2"/>
  <c r="O65" i="2"/>
  <c r="P69" i="2"/>
  <c r="O69" i="2"/>
  <c r="O39" i="2"/>
  <c r="P39" i="2"/>
  <c r="O63" i="2"/>
  <c r="P63" i="2"/>
  <c r="P73" i="2"/>
  <c r="O73" i="2"/>
  <c r="P103" i="2"/>
  <c r="O103" i="2"/>
  <c r="P119" i="2"/>
  <c r="O119" i="2"/>
  <c r="O182" i="2"/>
  <c r="P182" i="2"/>
  <c r="O64" i="2"/>
  <c r="P64" i="2"/>
  <c r="O76" i="2"/>
  <c r="O68" i="2"/>
  <c r="P68" i="2"/>
  <c r="O83" i="2"/>
  <c r="P83" i="2"/>
  <c r="P8" i="2"/>
  <c r="O8" i="2"/>
  <c r="P171" i="2"/>
  <c r="O171" i="2"/>
  <c r="O173" i="2"/>
  <c r="P173" i="2"/>
  <c r="O163" i="2"/>
  <c r="P163" i="2"/>
  <c r="O159" i="2"/>
  <c r="P159" i="2"/>
  <c r="O157" i="2"/>
  <c r="P157" i="2"/>
  <c r="P156" i="2"/>
  <c r="O156" i="2"/>
  <c r="O155" i="2"/>
  <c r="P155" i="2"/>
  <c r="P152" i="2"/>
  <c r="O152" i="2"/>
  <c r="O151" i="2"/>
  <c r="P151" i="2"/>
  <c r="O148" i="2"/>
  <c r="P148" i="2"/>
  <c r="P149" i="2"/>
  <c r="O149" i="2"/>
  <c r="P147" i="2"/>
  <c r="O147" i="2"/>
  <c r="O140" i="2"/>
  <c r="P140" i="2"/>
  <c r="O139" i="2"/>
  <c r="P139" i="2"/>
  <c r="O133" i="2"/>
  <c r="P133" i="2"/>
  <c r="P132" i="2"/>
  <c r="O132" i="2"/>
  <c r="O130" i="2"/>
  <c r="P130" i="2"/>
  <c r="O128" i="2"/>
  <c r="P128" i="2"/>
  <c r="P126" i="2"/>
  <c r="O126" i="2"/>
  <c r="F5" i="1"/>
  <c r="G5" i="1" s="1"/>
  <c r="E32" i="3"/>
  <c r="O20" i="3"/>
  <c r="P20" i="3"/>
  <c r="P25" i="3"/>
  <c r="O25" i="3"/>
  <c r="P31" i="3"/>
  <c r="O31" i="3"/>
  <c r="P41" i="3"/>
  <c r="O41" i="3"/>
  <c r="P47" i="3"/>
  <c r="O47" i="3"/>
  <c r="P13" i="3"/>
  <c r="O13" i="3"/>
  <c r="P22" i="3"/>
  <c r="O22" i="3"/>
  <c r="O28" i="3"/>
  <c r="P28" i="3"/>
  <c r="P37" i="3"/>
  <c r="O37" i="3"/>
  <c r="P42" i="3"/>
  <c r="O42" i="3"/>
  <c r="P48" i="3"/>
  <c r="O48" i="3"/>
  <c r="E36" i="3"/>
  <c r="E16" i="3"/>
  <c r="O14" i="3"/>
  <c r="P14" i="3"/>
  <c r="O23" i="3"/>
  <c r="P23" i="3"/>
  <c r="P29" i="3"/>
  <c r="O29" i="3"/>
  <c r="P38" i="3"/>
  <c r="O38" i="3"/>
  <c r="P43" i="3"/>
  <c r="O43" i="3"/>
  <c r="P19" i="3"/>
  <c r="O19" i="3"/>
  <c r="P24" i="3"/>
  <c r="O24" i="3"/>
  <c r="O30" i="3"/>
  <c r="P30" i="3"/>
  <c r="P39" i="3"/>
  <c r="O39" i="3"/>
  <c r="O46" i="3"/>
  <c r="P46" i="3"/>
  <c r="J40" i="3"/>
  <c r="E40" i="3"/>
  <c r="E21" i="3"/>
  <c r="J8" i="3"/>
  <c r="J7" i="3" s="1"/>
  <c r="J6" i="3" s="1"/>
  <c r="J12" i="3"/>
  <c r="J11" i="3" s="1"/>
  <c r="J5" i="2"/>
  <c r="E166" i="2"/>
  <c r="H166" i="2" s="1"/>
  <c r="E50" i="2"/>
  <c r="H50" i="2" s="1"/>
  <c r="P50" i="2" s="1"/>
  <c r="E201" i="2"/>
  <c r="H201" i="2" s="1"/>
  <c r="N109" i="2"/>
  <c r="G15" i="3"/>
  <c r="G10" i="3" s="1"/>
  <c r="G5" i="3" s="1"/>
  <c r="N90" i="2"/>
  <c r="E77" i="2"/>
  <c r="H77" i="2" s="1"/>
  <c r="E26" i="3"/>
  <c r="J26" i="3"/>
  <c r="J54" i="3"/>
  <c r="J53" i="3" s="1"/>
  <c r="J52" i="3" s="1"/>
  <c r="E176" i="2"/>
  <c r="H176" i="2" s="1"/>
  <c r="E174" i="2"/>
  <c r="H174" i="2" s="1"/>
  <c r="E10" i="2"/>
  <c r="H10" i="2" s="1"/>
  <c r="E186" i="2"/>
  <c r="H186" i="2" s="1"/>
  <c r="E169" i="2"/>
  <c r="H169" i="2" s="1"/>
  <c r="E84" i="2"/>
  <c r="H84" i="2" s="1"/>
  <c r="E12" i="2"/>
  <c r="H12" i="2" s="1"/>
  <c r="O12" i="2" s="1"/>
  <c r="E161" i="2"/>
  <c r="H161" i="2" s="1"/>
  <c r="E131" i="2"/>
  <c r="H131" i="2" s="1"/>
  <c r="E206" i="2"/>
  <c r="H206" i="2" s="1"/>
  <c r="E180" i="2"/>
  <c r="H180" i="2" s="1"/>
  <c r="E150" i="2"/>
  <c r="H150" i="2" s="1"/>
  <c r="E106" i="2"/>
  <c r="H106" i="2" s="1"/>
  <c r="E93" i="2"/>
  <c r="H93" i="2" s="1"/>
  <c r="E41" i="2"/>
  <c r="H41" i="2" s="1"/>
  <c r="E109" i="2"/>
  <c r="H109" i="2" s="1"/>
  <c r="E196" i="2"/>
  <c r="H196" i="2" s="1"/>
  <c r="E118" i="2"/>
  <c r="H118" i="2" s="1"/>
  <c r="E90" i="2"/>
  <c r="H90" i="2" s="1"/>
  <c r="E15" i="2"/>
  <c r="M113" i="2"/>
  <c r="M161" i="2"/>
  <c r="M160" i="2" s="1"/>
  <c r="M129" i="2"/>
  <c r="M102" i="2"/>
  <c r="E54" i="3"/>
  <c r="E49" i="3"/>
  <c r="J45" i="3"/>
  <c r="J44" i="3" s="1"/>
  <c r="M56" i="2"/>
  <c r="M55" i="2" s="1"/>
  <c r="M143" i="2"/>
  <c r="M137" i="2" s="1"/>
  <c r="E123" i="2"/>
  <c r="H123" i="2" s="1"/>
  <c r="E143" i="2"/>
  <c r="H143" i="2" s="1"/>
  <c r="E154" i="2"/>
  <c r="H154" i="2" s="1"/>
  <c r="E188" i="2"/>
  <c r="H188" i="2" s="1"/>
  <c r="E102" i="2"/>
  <c r="H102" i="2" s="1"/>
  <c r="E22" i="2"/>
  <c r="H22" i="2" s="1"/>
  <c r="E11" i="3"/>
  <c r="E44" i="3"/>
  <c r="E52" i="3"/>
  <c r="E53" i="3"/>
  <c r="E50" i="3"/>
  <c r="M7" i="2"/>
  <c r="M199" i="2"/>
  <c r="M195" i="2" s="1"/>
  <c r="M191" i="2" s="1"/>
  <c r="E12" i="3"/>
  <c r="E199" i="2"/>
  <c r="H199" i="2" s="1"/>
  <c r="E52" i="2"/>
  <c r="H52" i="2" s="1"/>
  <c r="J16" i="3"/>
  <c r="M31" i="2"/>
  <c r="M30" i="2" s="1"/>
  <c r="M84" i="2"/>
  <c r="J50" i="3"/>
  <c r="J49" i="3" s="1"/>
  <c r="E56" i="2"/>
  <c r="H56" i="2" s="1"/>
  <c r="E45" i="3"/>
  <c r="M15" i="2"/>
  <c r="M14" i="2" s="1"/>
  <c r="M22" i="2"/>
  <c r="M79" i="2"/>
  <c r="M169" i="2"/>
  <c r="M174" i="2"/>
  <c r="M180" i="2"/>
  <c r="J21" i="3"/>
  <c r="J32" i="3"/>
  <c r="J36" i="3"/>
  <c r="E135" i="2"/>
  <c r="H135" i="2" s="1"/>
  <c r="M52" i="2"/>
  <c r="M47" i="2" s="1"/>
  <c r="M98" i="2"/>
  <c r="N10" i="2"/>
  <c r="P12" i="2" l="1"/>
  <c r="E14" i="2"/>
  <c r="H14" i="2" s="1"/>
  <c r="H15" i="2"/>
  <c r="I5" i="2"/>
  <c r="O50" i="2"/>
  <c r="E165" i="2"/>
  <c r="H165" i="2" s="1"/>
  <c r="O99" i="2"/>
  <c r="P99" i="2"/>
  <c r="O70" i="2"/>
  <c r="P41" i="2"/>
  <c r="O41" i="2"/>
  <c r="P181" i="2"/>
  <c r="O181" i="2"/>
  <c r="O200" i="2"/>
  <c r="P200" i="2"/>
  <c r="P122" i="2"/>
  <c r="O122" i="2"/>
  <c r="O105" i="2"/>
  <c r="P105" i="2"/>
  <c r="O109" i="2"/>
  <c r="P109" i="2"/>
  <c r="O90" i="2"/>
  <c r="P90" i="2"/>
  <c r="P115" i="2"/>
  <c r="O115" i="2"/>
  <c r="P198" i="2"/>
  <c r="O198" i="2"/>
  <c r="O116" i="2"/>
  <c r="P116" i="2"/>
  <c r="O80" i="2"/>
  <c r="P80" i="2"/>
  <c r="P189" i="2"/>
  <c r="O189" i="2"/>
  <c r="P107" i="2"/>
  <c r="O107" i="2"/>
  <c r="O95" i="2"/>
  <c r="P95" i="2"/>
  <c r="N7" i="2"/>
  <c r="O10" i="2"/>
  <c r="P10" i="2"/>
  <c r="O120" i="2"/>
  <c r="P120" i="2"/>
  <c r="O202" i="2"/>
  <c r="P202" i="2"/>
  <c r="O175" i="2"/>
  <c r="P175" i="2"/>
  <c r="P81" i="2"/>
  <c r="O81" i="2"/>
  <c r="P85" i="2"/>
  <c r="O85" i="2"/>
  <c r="O78" i="2"/>
  <c r="P78" i="2"/>
  <c r="O58" i="2"/>
  <c r="P58" i="2"/>
  <c r="O112" i="2"/>
  <c r="P112" i="2"/>
  <c r="P184" i="2"/>
  <c r="O184" i="2"/>
  <c r="P170" i="2"/>
  <c r="O170" i="2"/>
  <c r="P172" i="2"/>
  <c r="O172" i="2"/>
  <c r="O167" i="2"/>
  <c r="P167" i="2"/>
  <c r="O164" i="2"/>
  <c r="P164" i="2"/>
  <c r="O158" i="2"/>
  <c r="P158" i="2"/>
  <c r="O153" i="2"/>
  <c r="P153" i="2"/>
  <c r="P145" i="2"/>
  <c r="O145" i="2"/>
  <c r="O141" i="2"/>
  <c r="P141" i="2"/>
  <c r="O136" i="2"/>
  <c r="P136" i="2"/>
  <c r="O134" i="2"/>
  <c r="P134" i="2"/>
  <c r="O125" i="2"/>
  <c r="P125" i="2"/>
  <c r="L32" i="3"/>
  <c r="L8" i="3"/>
  <c r="L7" i="3" s="1"/>
  <c r="L6" i="3" s="1"/>
  <c r="L5" i="3" s="1"/>
  <c r="N5" i="3" s="1"/>
  <c r="L40" i="3"/>
  <c r="N196" i="2"/>
  <c r="N93" i="2"/>
  <c r="N77" i="2"/>
  <c r="N111" i="2"/>
  <c r="N118" i="2"/>
  <c r="N174" i="2"/>
  <c r="N131" i="2"/>
  <c r="N106" i="2"/>
  <c r="N199" i="2"/>
  <c r="N135" i="2"/>
  <c r="N84" i="2"/>
  <c r="N154" i="2"/>
  <c r="E46" i="2"/>
  <c r="H46" i="2" s="1"/>
  <c r="E191" i="2"/>
  <c r="H191" i="2" s="1"/>
  <c r="E129" i="2"/>
  <c r="H129" i="2" s="1"/>
  <c r="E195" i="2"/>
  <c r="H195" i="2" s="1"/>
  <c r="E30" i="2"/>
  <c r="H30" i="2" s="1"/>
  <c r="E160" i="2"/>
  <c r="H160" i="2" s="1"/>
  <c r="E205" i="2"/>
  <c r="H205" i="2" s="1"/>
  <c r="E7" i="2"/>
  <c r="E47" i="2"/>
  <c r="H47" i="2" s="1"/>
  <c r="M97" i="2"/>
  <c r="M92" i="2" s="1"/>
  <c r="M165" i="2"/>
  <c r="E15" i="3"/>
  <c r="M46" i="2"/>
  <c r="E137" i="2"/>
  <c r="H137" i="2" s="1"/>
  <c r="N188" i="2"/>
  <c r="E97" i="2"/>
  <c r="H97" i="2" s="1"/>
  <c r="E55" i="2"/>
  <c r="H55" i="2" s="1"/>
  <c r="N31" i="2"/>
  <c r="J15" i="3"/>
  <c r="J10" i="3" s="1"/>
  <c r="J5" i="3" s="1"/>
  <c r="I5" i="3" s="1"/>
  <c r="N52" i="2"/>
  <c r="N79" i="2"/>
  <c r="E5" i="3"/>
  <c r="E10" i="3"/>
  <c r="E113" i="2"/>
  <c r="H113" i="2" s="1"/>
  <c r="M6" i="2"/>
  <c r="N169" i="2"/>
  <c r="E6" i="2" l="1"/>
  <c r="H6" i="2" s="1"/>
  <c r="H7" i="2"/>
  <c r="P7" i="2" s="1"/>
  <c r="O7" i="2"/>
  <c r="N47" i="2"/>
  <c r="O52" i="2"/>
  <c r="P52" i="2"/>
  <c r="P106" i="2"/>
  <c r="O106" i="2"/>
  <c r="O174" i="2"/>
  <c r="P174" i="2"/>
  <c r="O93" i="2"/>
  <c r="P93" i="2"/>
  <c r="O84" i="2"/>
  <c r="P84" i="2"/>
  <c r="O111" i="2"/>
  <c r="P111" i="2"/>
  <c r="N30" i="2"/>
  <c r="O31" i="2"/>
  <c r="P31" i="2"/>
  <c r="P77" i="2"/>
  <c r="O77" i="2"/>
  <c r="O79" i="2"/>
  <c r="P79" i="2"/>
  <c r="O199" i="2"/>
  <c r="P199" i="2"/>
  <c r="N113" i="2"/>
  <c r="P118" i="2"/>
  <c r="O118" i="2"/>
  <c r="O196" i="2"/>
  <c r="P196" i="2"/>
  <c r="O188" i="2"/>
  <c r="P188" i="2"/>
  <c r="O169" i="2"/>
  <c r="P169" i="2"/>
  <c r="O154" i="2"/>
  <c r="P154" i="2"/>
  <c r="O150" i="2"/>
  <c r="P150" i="2"/>
  <c r="O135" i="2"/>
  <c r="P135" i="2"/>
  <c r="P131" i="2"/>
  <c r="O131" i="2"/>
  <c r="L12" i="3"/>
  <c r="L11" i="3" s="1"/>
  <c r="L54" i="3"/>
  <c r="L53" i="3" s="1"/>
  <c r="L52" i="3" s="1"/>
  <c r="L50" i="3"/>
  <c r="L49" i="3" s="1"/>
  <c r="L45" i="3"/>
  <c r="L44" i="3" s="1"/>
  <c r="L21" i="3"/>
  <c r="L26" i="3"/>
  <c r="L36" i="3"/>
  <c r="N129" i="2"/>
  <c r="E204" i="2"/>
  <c r="H204" i="2" s="1"/>
  <c r="M29" i="2"/>
  <c r="M5" i="2" s="1"/>
  <c r="E92" i="2"/>
  <c r="O113" i="2" l="1"/>
  <c r="P113" i="2"/>
  <c r="O30" i="2"/>
  <c r="P30" i="2"/>
  <c r="O47" i="2"/>
  <c r="P47" i="2"/>
  <c r="O129" i="2"/>
  <c r="P129" i="2"/>
  <c r="P26" i="3"/>
  <c r="O26" i="3"/>
  <c r="O21" i="3"/>
  <c r="P21" i="3"/>
  <c r="P32" i="3"/>
  <c r="O32" i="3"/>
  <c r="P40" i="3"/>
  <c r="O40" i="3"/>
  <c r="E29" i="2"/>
  <c r="E5" i="2" l="1"/>
  <c r="H5" i="2" s="1"/>
  <c r="H29" i="2"/>
  <c r="O45" i="3"/>
  <c r="P45" i="3"/>
  <c r="P50" i="3"/>
  <c r="O50" i="3"/>
  <c r="P8" i="3"/>
  <c r="O8" i="3"/>
  <c r="P12" i="3"/>
  <c r="O12" i="3"/>
  <c r="P16" i="3" l="1"/>
  <c r="O16" i="3"/>
  <c r="O49" i="3"/>
  <c r="P49" i="3"/>
  <c r="P54" i="3"/>
  <c r="O54" i="3"/>
  <c r="O7" i="3"/>
  <c r="P7" i="3"/>
  <c r="O11" i="3"/>
  <c r="P11" i="3"/>
  <c r="P36" i="3"/>
  <c r="O36" i="3"/>
  <c r="P44" i="3"/>
  <c r="O44" i="3"/>
  <c r="O53" i="3" l="1"/>
  <c r="P53" i="3"/>
  <c r="P6" i="3"/>
  <c r="O6" i="3"/>
  <c r="O15" i="3"/>
  <c r="P15" i="3"/>
  <c r="P10" i="3" l="1"/>
  <c r="O10" i="3"/>
  <c r="P52" i="3"/>
  <c r="O52" i="3"/>
  <c r="P5" i="3" l="1"/>
  <c r="O5" i="3"/>
  <c r="N101" i="2"/>
  <c r="O101" i="2" s="1"/>
  <c r="P101" i="2"/>
  <c r="N208" i="2"/>
  <c r="P208" i="2" s="1"/>
  <c r="N28" i="2"/>
  <c r="P28" i="2" s="1"/>
  <c r="N203" i="2"/>
  <c r="O203" i="2" s="1"/>
  <c r="N144" i="2"/>
  <c r="O144" i="2" s="1"/>
  <c r="P124" i="2"/>
  <c r="N89" i="2"/>
  <c r="P89" i="2" s="1"/>
  <c r="N185" i="2"/>
  <c r="P185" i="2" s="1"/>
  <c r="N207" i="2"/>
  <c r="P207" i="2" s="1"/>
  <c r="N187" i="2"/>
  <c r="P187" i="2" s="1"/>
  <c r="N178" i="2"/>
  <c r="P178" i="2" s="1"/>
  <c r="N168" i="2"/>
  <c r="P168" i="2" s="1"/>
  <c r="N162" i="2"/>
  <c r="N161" i="2" s="1"/>
  <c r="N146" i="2"/>
  <c r="O146" i="2" s="1"/>
  <c r="N138" i="2"/>
  <c r="P138" i="2" s="1"/>
  <c r="N104" i="2"/>
  <c r="P104" i="2" s="1"/>
  <c r="N100" i="2"/>
  <c r="P100" i="2" s="1"/>
  <c r="N57" i="2"/>
  <c r="O57" i="2" s="1"/>
  <c r="P203" i="2" l="1"/>
  <c r="O207" i="2"/>
  <c r="N98" i="2"/>
  <c r="O98" i="2" s="1"/>
  <c r="N186" i="2"/>
  <c r="O186" i="2" s="1"/>
  <c r="N87" i="2"/>
  <c r="P87" i="2" s="1"/>
  <c r="N201" i="2"/>
  <c r="N195" i="2" s="1"/>
  <c r="P195" i="2" s="1"/>
  <c r="O187" i="2"/>
  <c r="N56" i="2"/>
  <c r="N55" i="2" s="1"/>
  <c r="P55" i="2" s="1"/>
  <c r="P144" i="2"/>
  <c r="O138" i="2"/>
  <c r="P162" i="2"/>
  <c r="O162" i="2"/>
  <c r="N176" i="2"/>
  <c r="O176" i="2" s="1"/>
  <c r="O104" i="2"/>
  <c r="N102" i="2"/>
  <c r="O102" i="2" s="1"/>
  <c r="O89" i="2"/>
  <c r="O161" i="2"/>
  <c r="P161" i="2"/>
  <c r="N160" i="2"/>
  <c r="O195" i="2"/>
  <c r="N180" i="2"/>
  <c r="O201" i="2"/>
  <c r="P146" i="2"/>
  <c r="N166" i="2"/>
  <c r="O178" i="2"/>
  <c r="N206" i="2"/>
  <c r="O185" i="2"/>
  <c r="N123" i="2"/>
  <c r="O28" i="2"/>
  <c r="P176" i="2"/>
  <c r="O208" i="2"/>
  <c r="N143" i="2"/>
  <c r="N137" i="2" s="1"/>
  <c r="O100" i="2"/>
  <c r="O124" i="2"/>
  <c r="O168" i="2"/>
  <c r="P57" i="2"/>
  <c r="P98" i="2" l="1"/>
  <c r="O87" i="2"/>
  <c r="P56" i="2"/>
  <c r="P201" i="2"/>
  <c r="O191" i="2"/>
  <c r="P186" i="2"/>
  <c r="O56" i="2"/>
  <c r="N46" i="2"/>
  <c r="P46" i="2" s="1"/>
  <c r="O97" i="2"/>
  <c r="O55" i="2"/>
  <c r="P102" i="2"/>
  <c r="P137" i="2"/>
  <c r="O137" i="2"/>
  <c r="O123" i="2"/>
  <c r="P123" i="2"/>
  <c r="P160" i="2"/>
  <c r="O160" i="2"/>
  <c r="O206" i="2"/>
  <c r="N205" i="2"/>
  <c r="P206" i="2"/>
  <c r="O166" i="2"/>
  <c r="N165" i="2"/>
  <c r="P166" i="2"/>
  <c r="P180" i="2"/>
  <c r="O180" i="2"/>
  <c r="P191" i="2"/>
  <c r="O143" i="2"/>
  <c r="P143" i="2"/>
  <c r="O46" i="2" l="1"/>
  <c r="P97" i="2"/>
  <c r="N92" i="2"/>
  <c r="P92" i="2" s="1"/>
  <c r="O205" i="2"/>
  <c r="P205" i="2"/>
  <c r="N204" i="2"/>
  <c r="O165" i="2"/>
  <c r="P165" i="2"/>
  <c r="O92" i="2" l="1"/>
  <c r="N29" i="2"/>
  <c r="O29" i="2" s="1"/>
  <c r="P204" i="2"/>
  <c r="O204" i="2"/>
  <c r="N19" i="2"/>
  <c r="P19" i="2" s="1"/>
  <c r="N27" i="2"/>
  <c r="N26" i="2" s="1"/>
  <c r="N18" i="2"/>
  <c r="P18" i="2" s="1"/>
  <c r="N25" i="2"/>
  <c r="O25" i="2" s="1"/>
  <c r="N21" i="2"/>
  <c r="P21" i="2" s="1"/>
  <c r="N17" i="2"/>
  <c r="N20" i="2"/>
  <c r="O20" i="2" s="1"/>
  <c r="P20" i="2"/>
  <c r="P29" i="2" l="1"/>
  <c r="N15" i="2"/>
  <c r="O15" i="2" s="1"/>
  <c r="O21" i="2"/>
  <c r="O18" i="2"/>
  <c r="O17" i="2"/>
  <c r="O27" i="2"/>
  <c r="P27" i="2"/>
  <c r="O26" i="2"/>
  <c r="P26" i="2"/>
  <c r="P25" i="2"/>
  <c r="O19" i="2"/>
  <c r="N23" i="2"/>
  <c r="P17" i="2"/>
  <c r="N14" i="2" l="1"/>
  <c r="O14" i="2" s="1"/>
  <c r="P15" i="2"/>
  <c r="P23" i="2"/>
  <c r="O23" i="2"/>
  <c r="N22" i="2"/>
  <c r="P14" i="2" l="1"/>
  <c r="N6" i="2"/>
  <c r="L6" i="2" s="1"/>
  <c r="N5" i="2"/>
  <c r="P6" i="2"/>
  <c r="P22" i="2"/>
  <c r="O22" i="2"/>
  <c r="O6" i="2" l="1"/>
  <c r="O5" i="2"/>
  <c r="L5" i="2"/>
  <c r="P5" i="2"/>
</calcChain>
</file>

<file path=xl/sharedStrings.xml><?xml version="1.0" encoding="utf-8"?>
<sst xmlns="http://schemas.openxmlformats.org/spreadsheetml/2006/main" count="357" uniqueCount="315">
  <si>
    <t>Pomoći iz inozemstva i od subjekata unutar općeg proračuna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</si>
  <si>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</si>
  <si>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</si>
  <si>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</si>
  <si>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</si>
  <si>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</si>
  <si>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zateznih kamata</t>
  </si>
  <si>
    <t>Zatezne kamate iz obveznih odnosa i drugo</t>
  </si>
  <si>
    <t>Prihodi od nefinancijske imovine</t>
  </si>
  <si>
    <t>Ostali prihodi od nefinancijske imovine</t>
  </si>
  <si>
    <t>Prihodi po posebnim propisima</t>
  </si>
  <si>
    <t>Prihodi s osnova osiguranja, refundacije šteta i totalne štete</t>
  </si>
  <si>
    <t>Rashodi za zaposlene</t>
  </si>
  <si>
    <t>Plaće (bruto)</t>
  </si>
  <si>
    <t>Plaće za redovan rad</t>
  </si>
  <si>
    <t>Plaće za zaposlene</t>
  </si>
  <si>
    <t>Plaće u naravi</t>
  </si>
  <si>
    <t>Korištenje prijevoznih sredstava</t>
  </si>
  <si>
    <t>Ostali rashodi za zaposlene</t>
  </si>
  <si>
    <t>Naknade za bolest, invalidnost i smrtni slučaj</t>
  </si>
  <si>
    <t>Regres za godišnji odmor</t>
  </si>
  <si>
    <t>Doprinosi na plaće</t>
  </si>
  <si>
    <t>Doprinosi za obvezno osiguranje u slučaju nezaposlenosti</t>
  </si>
  <si>
    <t>Materijalni rashodi</t>
  </si>
  <si>
    <t>Naknade troškova zaposlenima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</si>
  <si>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</si>
  <si>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</si>
  <si>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</si>
  <si>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</si>
  <si>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prijevoz na službenom putu u zemlji</t>
  </si>
  <si>
    <t>Naknade za prijevoz na posao i s posla</t>
  </si>
  <si>
    <t>Stručno usavršavanje zaposlenika</t>
  </si>
  <si>
    <t>Seminari, savjetovanja i simpoziji</t>
  </si>
  <si>
    <t>Tečajevi i stručni ispiti</t>
  </si>
  <si>
    <t>Rashodi za materijal i energiju</t>
  </si>
  <si>
    <t>Uredski materijal i ostali materijalni rashodi</t>
  </si>
  <si>
    <t>Uredski materijal</t>
  </si>
  <si>
    <t>Materijal i sredstva za čišćenje i održavanje</t>
  </si>
  <si>
    <t>Potrošni materijal za čišćenje i održavanje</t>
  </si>
  <si>
    <t>Materijal za higijenske potrebe i njegu</t>
  </si>
  <si>
    <t>Sanitetski materijal</t>
  </si>
  <si>
    <t>Sredstva za osobnu higijenu</t>
  </si>
  <si>
    <t>Materijal i sirovine</t>
  </si>
  <si>
    <t>Osnovni materijal i sirovine</t>
  </si>
  <si>
    <t>Osnovni materijal i sirovine - lijekovi</t>
  </si>
  <si>
    <t>Osnovni materijal i sirovine - cjepivo</t>
  </si>
  <si>
    <t>Osnovni materijal i sirovine - kemikalije</t>
  </si>
  <si>
    <t>Osnovni materijal i sirovine - standardi</t>
  </si>
  <si>
    <t>Osnovni materijal i sirovine - diskovi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</si>
  <si>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</si>
  <si>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</si>
  <si>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</si>
  <si>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laboratorijska plastika</t>
  </si>
  <si>
    <t>Osnovni materijal i sirovine - sredstva za DDD</t>
  </si>
  <si>
    <t>Osnovni materijal i sirovine - mobilna mamografija</t>
  </si>
  <si>
    <t>Osnovni materijal i sirovine - serološka dijagnostika</t>
  </si>
  <si>
    <t>Ostali materijal i sirovine</t>
  </si>
  <si>
    <t>Ostali materijal i sirovine - plinovi tehnički</t>
  </si>
  <si>
    <t>Energija</t>
  </si>
  <si>
    <t>Električna energija</t>
  </si>
  <si>
    <t>Topla voda (toplana)</t>
  </si>
  <si>
    <t>Plin</t>
  </si>
  <si>
    <t>Motorni benzin i dizel gorivo</t>
  </si>
  <si>
    <t>Sitni inventar i auto gume</t>
  </si>
  <si>
    <t>Sitni inventar</t>
  </si>
  <si>
    <t>Auto gume</t>
  </si>
  <si>
    <t>Službena, radna i zaštitna odjeća i obuća</t>
  </si>
  <si>
    <t>Rashodi za usluge</t>
  </si>
  <si>
    <t>Usluge telefona, pošte i prijevoza</t>
  </si>
  <si>
    <t>Usluge telefona, telefaksa</t>
  </si>
  <si>
    <t>Rent-a-car i taxi prijevoz</t>
  </si>
  <si>
    <t>Usluge tekućeg i investicijskog održavanja</t>
  </si>
  <si>
    <t>Usluge promidžbe i informiranja</t>
  </si>
  <si>
    <t>Komunalne usluge</t>
  </si>
  <si>
    <t>Opskrba vodom</t>
  </si>
  <si>
    <t>Iznošenje i odvoz smeća</t>
  </si>
  <si>
    <t>Dimnjačarske i ekološke usluge</t>
  </si>
  <si>
    <t>Pričuva</t>
  </si>
  <si>
    <t>Zdravstvene i veterinarske usluge</t>
  </si>
  <si>
    <t>Laboratorijske usluge</t>
  </si>
  <si>
    <t>Laboratorijske usluge - usluge drugih zdravstvenih ustanova</t>
  </si>
  <si>
    <t>Laboratorijske usluge - interkalibracije</t>
  </si>
  <si>
    <t>Ostale zdravstvene usluge - očitavanje nalaza mobilne mamografije</t>
  </si>
  <si>
    <t>Intelektualne i osobne usluge</t>
  </si>
  <si>
    <t>Ugovori o djelu</t>
  </si>
  <si>
    <t>Usluge odvjetnika i pravnog savjetovanja</t>
  </si>
  <si>
    <t>Usluge agencija, studentskog servisa (prijepisi, prijevodi i drugo)</t>
  </si>
  <si>
    <t>Ostale intelektualne usluge - projektantski nadzor</t>
  </si>
  <si>
    <t>Ostale intelektualne usluge - bioprognoza i monitoring zraka</t>
  </si>
  <si>
    <t>Računalne usluge</t>
  </si>
  <si>
    <t>Usluge razvoja software-a</t>
  </si>
  <si>
    <t>Ostale računalne usluge</t>
  </si>
  <si>
    <t>Ostale usluge</t>
  </si>
  <si>
    <t>Usluge pri registraciji prijevoznih sredstava</t>
  </si>
  <si>
    <t>Usluge čišćenja, pranja i slično</t>
  </si>
  <si>
    <t>Usluge čuvanja imovine i osoba</t>
  </si>
  <si>
    <t>Ostali nespomenuti rashodi poslovanja</t>
  </si>
  <si>
    <t>Naknade članovima povjerenstava</t>
  </si>
  <si>
    <t>Premije osiguranja</t>
  </si>
  <si>
    <t>Reprezentacija</t>
  </si>
  <si>
    <t>Tuzemne članarine</t>
  </si>
  <si>
    <t>Međunarodne članarine</t>
  </si>
  <si>
    <t>Pristojbe i naknade</t>
  </si>
  <si>
    <t>Financijski rashodi</t>
  </si>
  <si>
    <t>Ostali financijski rashodi</t>
  </si>
  <si>
    <t>Bankarske usluge i usluge platnog prometa</t>
  </si>
  <si>
    <t>Usluge banaka</t>
  </si>
  <si>
    <t>Usluge platnog prometa</t>
  </si>
  <si>
    <t>Zatezne kamate</t>
  </si>
  <si>
    <t>Zakupnine i najamnine</t>
  </si>
  <si>
    <t>Rashodi za nabavu proizvedene dugotrajne imovine</t>
  </si>
  <si>
    <t>Postrojenja i oprema</t>
  </si>
  <si>
    <t>Uredska oprema i namještaj</t>
  </si>
  <si>
    <t>Računala i računalna oprema</t>
  </si>
  <si>
    <t>Uredski namještaj</t>
  </si>
  <si>
    <t>Medicinska i laboratorijska oprema</t>
  </si>
  <si>
    <t>Laboratorijska oprema</t>
  </si>
  <si>
    <t>Prijevozna sredstva</t>
  </si>
  <si>
    <t>Prijevozna sredstva u cestovnom prometu</t>
  </si>
  <si>
    <t>Komunikacijska oprema</t>
  </si>
  <si>
    <t>Konto</t>
  </si>
  <si>
    <t>Medicinska oprema</t>
  </si>
  <si>
    <t>Naknade troškova osobama izvan radnog odnosa</t>
  </si>
  <si>
    <t>Telefoni i ostali komunikacijski uređaji</t>
  </si>
  <si>
    <t>Ostale usluge promidžbe i informiranja</t>
  </si>
  <si>
    <t>Nematerijalna imovina</t>
  </si>
  <si>
    <t>Licence</t>
  </si>
  <si>
    <t>Laboratorijski namještaj</t>
  </si>
  <si>
    <t>Instrumenti, uređaji i strojevi</t>
  </si>
  <si>
    <t>Precizni i optički instrumenti</t>
  </si>
  <si>
    <t>Mjerni i kontrolni uređaji</t>
  </si>
  <si>
    <t>Nematerijalna proizvedena imovina</t>
  </si>
  <si>
    <t>Ulaganja u računalne programe</t>
  </si>
  <si>
    <t>Tekuće donacije</t>
  </si>
  <si>
    <t>Tekuće donacije od trgovačkih društava</t>
  </si>
  <si>
    <t>Oprema za održavanje i zaštitu</t>
  </si>
  <si>
    <t>Oprema za grijanje, ventilaciju i hlađenje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</si>
  <si>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</si>
  <si>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</si>
  <si>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</si>
  <si>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</si>
  <si>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Osnovni materijal i sirovine - potrošni laboratorijski materijal</t>
  </si>
  <si>
    <t>Troškovi sudskih postupaka</t>
  </si>
  <si>
    <t>Ostale naknade troškova zaposlenima</t>
  </si>
  <si>
    <t>Naknada za korištenje privatnog automobila u službene svrhe</t>
  </si>
  <si>
    <t>Autorski honorari</t>
  </si>
  <si>
    <t>Ostale najamnine i zakupnine</t>
  </si>
  <si>
    <t>Norme</t>
  </si>
  <si>
    <t>Ostale usluge tekućeg i investicijskog održavanja</t>
  </si>
  <si>
    <t>Tekuće pomoći od HZMO-a, HZZ-a i HZZO-a</t>
  </si>
  <si>
    <t>Darovi</t>
  </si>
  <si>
    <t>Naziv konta</t>
  </si>
  <si>
    <t>Prihodi poslovanja</t>
  </si>
  <si>
    <t>Tekuće pomoći od izvanproračunskih korisnika</t>
  </si>
  <si>
    <t>Prihodi od upravnih i administrativnih pristojbi, pristojbi po posebnim propisima i naknada</t>
  </si>
  <si>
    <t>Ostali nespomenuti prihodi</t>
  </si>
  <si>
    <t>Sufinanciranje cijene usluga, participacije i slično</t>
  </si>
  <si>
    <t>Ostali nespomenuti prihodi po posebnim propisima</t>
  </si>
  <si>
    <t>Prihodi od prodaje proizvoda i roba te pruženih usluga i prihodi od donacija</t>
  </si>
  <si>
    <t>Prihodi od prodaje proizvoda i roba, te pruženih usluga</t>
  </si>
  <si>
    <t>Prihodi od pruženih usluga</t>
  </si>
  <si>
    <t>Donacije od pravnih i fizičkih osoba izvan općeg proračuna</t>
  </si>
  <si>
    <t>Prihodi iz nadležnog proračuna i od HZZO-a temeljem ugovornih obveza</t>
  </si>
  <si>
    <t>Prihodi iz nadležnog proračuna za financiranje redovite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</si>
  <si>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</si>
  <si>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</si>
  <si>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HZZO-a na temelju ugovornih obveza</t>
  </si>
  <si>
    <t>Prihodi od HZZO-a na temelju ugovornih obveza - Epidemiologija</t>
  </si>
  <si>
    <t>Prihodi od HZZO-a na temelju ugovornih obveza - Mikrobiologija</t>
  </si>
  <si>
    <t>Prihodi od HZZO-a na temelju ugovornih obveza - Javno zdravstvo i gerontologija</t>
  </si>
  <si>
    <t>Prihodi od HZZO-a na temelju ugovornih obveza - Školska i adolescentna medicina</t>
  </si>
  <si>
    <t>Prihodi od HZZO-a na temelju ugovornih obveza - Nacionalni programi</t>
  </si>
  <si>
    <t>Prihodi od HZZO-a na temelju ugovornih obveza - Mentalno zdravlje i prevencija ovisnosti</t>
  </si>
  <si>
    <t>Rashodi poslovanja</t>
  </si>
  <si>
    <t>Plaće za prekovremeni rad</t>
  </si>
  <si>
    <t>Nagrade</t>
  </si>
  <si>
    <t>Otpremnine</t>
  </si>
  <si>
    <t>Doprinosi za obvezno zdravstveno osiguranje</t>
  </si>
  <si>
    <t>Doprinosi za obvezno zdravstveno osiguranje zaštite zdravlja na radu</t>
  </si>
  <si>
    <t>Poseban doprinos za poticanje zapošljavanja osoba s invaliditetom</t>
  </si>
  <si>
    <t>Naknade za smještaj na službenom putu u inozemstvu</t>
  </si>
  <si>
    <t>Naknade za prijevoz na službenom putu u inozemstvu</t>
  </si>
  <si>
    <t>Ostali rashodi za službena putovanja</t>
  </si>
  <si>
    <t>Naknade za prijevoz, za rad na terenu i odvojeni život</t>
  </si>
  <si>
    <t>Literatura (publikacije, časopisi, glasila, knjige i ostalo)</t>
  </si>
  <si>
    <t>Osnovni materijal i sirovine - testovi za mikrobiologiju</t>
  </si>
  <si>
    <t>Osnovni materijal i sirovine - podloge za mikrobiologiju</t>
  </si>
  <si>
    <t>Osnovni materijal i sirovine - laboratorijski staklo</t>
  </si>
  <si>
    <t>Osnovni materijal i sirovine - molekularna mikrobiologija</t>
  </si>
  <si>
    <t>Osnovni materijal i sirovine - test pločice za droge</t>
  </si>
  <si>
    <t>Osnovni materijal i sirovine - obrasci</t>
  </si>
  <si>
    <t>Materijal i dijelovi za tekuće i investicijsko održavanje</t>
  </si>
  <si>
    <t>Materijal i dijelovi za tekuće i investicijsko održavanje postrojenja i opreme</t>
  </si>
  <si>
    <t>Ostali materijal i dijelovi za tekuće i investicijsko održavanje</t>
  </si>
  <si>
    <t>Poštarina (pisma, tiskanice i slično)</t>
  </si>
  <si>
    <t>Usluge tekućeg i investicijskog održavanja građevinskih objekata</t>
  </si>
  <si>
    <t>Usluge tekućeg održavanja građevinskih objekata</t>
  </si>
  <si>
    <t>Usluge tekućeg održavanja građevinskih objekata na tuđim građevinskim objektima radi prava korištenja</t>
  </si>
  <si>
    <t>Usluge investicijskog održavanja građevinskih objekata</t>
  </si>
  <si>
    <t>Usluge tekućeg i investicijskog održavanja postrojenja i opreme</t>
  </si>
  <si>
    <t>Usluge tekućeg održavanja postrojenja i opreme</t>
  </si>
  <si>
    <t>Usluge tekućeg i investicijskog održavanja opreme - validacija, umjeravanje</t>
  </si>
  <si>
    <t>Usluge tekućeg i investicijskog održavanja prijevoznih sredstava</t>
  </si>
  <si>
    <t>Usluge tekućeg održavanja prijevoznih sredstava - servisi vozila</t>
  </si>
  <si>
    <t>Usluge tekućeg održavanja prijevoznih sredstava - pranje i čišćenje vozila</t>
  </si>
  <si>
    <t>Ostale usluge tekućeg održavanja</t>
  </si>
  <si>
    <t>Ostale komunalne usluge</t>
  </si>
  <si>
    <t>Ostale komunalne usluge - refundacija režijskih troškova (DZ)</t>
  </si>
  <si>
    <t>Ostale komunalne usluge - uređenje okoliša, čišćenje snijega i ostalo</t>
  </si>
  <si>
    <t>Ostale komunalne usluge - komunalne i ostale naknade i doprinosi</t>
  </si>
  <si>
    <t>Ostale komunalne usluge - čišćenje kanalizacije, neutralizacijskog bazena i ostalo</t>
  </si>
  <si>
    <t>Najamnine za opremu</t>
  </si>
  <si>
    <t>Obvezni i preventivni zdravstveni pregledi zaposlenika</t>
  </si>
  <si>
    <t>Ostale zdravstvene i veterinarske usluge</t>
  </si>
  <si>
    <t>Ostale intelektualne usluge</t>
  </si>
  <si>
    <t>Ostale intelektualne usluge - izrada projekta</t>
  </si>
  <si>
    <t>Ostale intelektualne usluge - uvođenje sustava kvalitete</t>
  </si>
  <si>
    <t>Ostale intelektualne usluge - konzultantske usluge EU projekti</t>
  </si>
  <si>
    <t>Usluge ažuriranja računalnih baza</t>
  </si>
  <si>
    <t>Grafičke i tiskarske usluge, usluge kopiranja i uvezivanja i slično</t>
  </si>
  <si>
    <t>Ostale nespomenute usluge</t>
  </si>
  <si>
    <t>Naknade troškova službenog puta</t>
  </si>
  <si>
    <t>Naknade ostalih troškova - SOBZRO</t>
  </si>
  <si>
    <t>Naknade ostalih troškova - ostali troškovi</t>
  </si>
  <si>
    <t>Naknade za rad predstavničkih i izvršnih tijela, povjerenstava i slično</t>
  </si>
  <si>
    <t>Naknade za rad članovima predstavničkih i izvršnih tijela i upravnih vijeća</t>
  </si>
  <si>
    <t>Premije osiguranja prijevoznih sredstava</t>
  </si>
  <si>
    <t>Premije osiguranja ostale imovine</t>
  </si>
  <si>
    <t>Premije osiguranja zaposlenih</t>
  </si>
  <si>
    <t>Osiguranje za odgovornost iz djelatnosti</t>
  </si>
  <si>
    <t>Članarine i norme</t>
  </si>
  <si>
    <t>Upravne i administrativne pristojbe</t>
  </si>
  <si>
    <t>Sudske pristojbe</t>
  </si>
  <si>
    <t>Javnobilježničke pristojbe</t>
  </si>
  <si>
    <t>Rashodi protokola (cvijeće, vijenci, svijeće i slično)</t>
  </si>
  <si>
    <t>Zatezne kamate iz poslovnih odnosa</t>
  </si>
  <si>
    <t>Ostale zatezne kamate</t>
  </si>
  <si>
    <t>Rashodi za nabavu nefinancijske imovine</t>
  </si>
  <si>
    <t>Rashodi za nabavu neproizvedene dugotrajne imovine</t>
  </si>
  <si>
    <t>Ostala oprema za održavanje i zaštitu</t>
  </si>
  <si>
    <t>Ostali instrumenti, uređaji i strojevi</t>
  </si>
  <si>
    <t>Novčana naknada poslodavca zbog nezapošljavanja osoba s invaliditetom</t>
  </si>
  <si>
    <t>Uređaji, strojevi i oprema za ostale namjene</t>
  </si>
  <si>
    <t>Oprema</t>
  </si>
  <si>
    <t>Negativne tečajne razlike i razlike zbog primjene valitne klauzule</t>
  </si>
  <si>
    <t>Negativne tečajne razlike</t>
  </si>
  <si>
    <t>Ostali rashodi</t>
  </si>
  <si>
    <t>Tekuće donacije u novcu</t>
  </si>
  <si>
    <t>Tekuće donacije humanitarnim organizacijama</t>
  </si>
  <si>
    <t>Ostale tekuće donacije</t>
  </si>
  <si>
    <t>Prihodi od pozitivnih tečajnih razlika</t>
  </si>
  <si>
    <t>Kapitalne donacije od trgovačkih društava</t>
  </si>
  <si>
    <t>Kapitalne donacije</t>
  </si>
  <si>
    <t>Usluge investicijskog održavanja postrojenja i opreme</t>
  </si>
  <si>
    <t>Ostale pristojbe i naknade</t>
  </si>
  <si>
    <t>Ostala komunikacijska oprema</t>
  </si>
  <si>
    <t>Osobni automobili</t>
  </si>
  <si>
    <t>Kombi vozila</t>
  </si>
  <si>
    <t>Osnovni materijal i sirovine - potrošni materijal za preventivnu medicinu</t>
  </si>
  <si>
    <t>Laboratorijske usluge -Eko Karta</t>
  </si>
  <si>
    <t>Prihodi od prodaje proizvoda</t>
  </si>
  <si>
    <t>Pomoći iz državnog proračuna temeljem prijenosa EU sredstava</t>
  </si>
  <si>
    <t>Tekuće pomoći iz državnog proračuna temeljem prijenosa EU sredstava</t>
  </si>
  <si>
    <t>Kapitalne pomoći iz državnog proračuna temeljem prijenosa EU sredstava</t>
  </si>
  <si>
    <t>Bonus za uspješan rad</t>
  </si>
  <si>
    <t>Ostala uredska oprema</t>
  </si>
  <si>
    <t>Građevinski objekti</t>
  </si>
  <si>
    <t>Poslovni objekti</t>
  </si>
  <si>
    <t>Bolnice, ostali zdravstveni objekti, laboratoriji, umirovljenički domovi i centri za socijalnu skrb</t>
  </si>
  <si>
    <t>Ostali poslovni građevinski objekti</t>
  </si>
  <si>
    <t>Radio i TV prijemnici</t>
  </si>
  <si>
    <t>Telefonske i telegrafske centrale s pripadajućim instalacijama</t>
  </si>
  <si>
    <t>Oprema za održavanje prostorija</t>
  </si>
  <si>
    <t>Oprema za protupožarnu zaštitu (osim vozila)</t>
  </si>
  <si>
    <t>Oprema za civilnu zaštitu</t>
  </si>
  <si>
    <t>Medicinska oprema - Mobilna mamografija</t>
  </si>
  <si>
    <t>Uređaji</t>
  </si>
  <si>
    <t>Strojevi</t>
  </si>
  <si>
    <t>Ostala prijevozna sredstva u cestovnom prometu</t>
  </si>
  <si>
    <t>Rashodi za dodatna ulaganja na nefinancijskoj imovini</t>
  </si>
  <si>
    <t>Dodatna ulaganja na građevinskim objektima</t>
  </si>
  <si>
    <t>Dodatna ulaganja na tuđim građevinskim objektima radi prava korištenja</t>
  </si>
  <si>
    <t>32352</t>
  </si>
  <si>
    <t>Zakupnine i najamnine za građevinske objekte</t>
  </si>
  <si>
    <t>Plan 2020</t>
  </si>
  <si>
    <t>Plan 2020 
EU projekt</t>
  </si>
  <si>
    <t>Plan 2020 
Ukupno</t>
  </si>
  <si>
    <t>Zakupnine i najamnine za vozila</t>
  </si>
  <si>
    <t>Plan 2021</t>
  </si>
  <si>
    <t>Plan 2021 
EU projekt</t>
  </si>
  <si>
    <t>Plan 2020
Ukupno</t>
  </si>
  <si>
    <t>Plan 2020
Prijedlog rebalansa 
UV      .2020</t>
  </si>
  <si>
    <t>Plan 2020 
EU projekt
Prijedlog rebalansa 
UV     .2020</t>
  </si>
  <si>
    <r>
      <t xml:space="preserve">Ostale intelektualne usluge - </t>
    </r>
    <r>
      <rPr>
        <sz val="10"/>
        <color rgb="FFFF0000"/>
        <rFont val="Calibri Light"/>
        <family val="2"/>
        <charset val="238"/>
        <scheme val="major"/>
      </rPr>
      <t>stručni nadzor</t>
    </r>
  </si>
  <si>
    <t>PLAN PRIHODA POSLOVANJA ZA 2021. GODINU</t>
  </si>
  <si>
    <t>Plan 2021 / 2020
u kn</t>
  </si>
  <si>
    <t>PLAN RASHODA POSLOVANJA ZA 2021. GODINU</t>
  </si>
  <si>
    <t>Izvršenje 30.11.2020. 
Ukupno</t>
  </si>
  <si>
    <t>Izvršenje 30.11.2020</t>
  </si>
  <si>
    <t>Plan 2021 
Ukupno</t>
  </si>
  <si>
    <t>Izvršenje plana 
30.11.2020.</t>
  </si>
  <si>
    <t>Kamate za primljene kredite i zajmove</t>
  </si>
  <si>
    <t>Kamate za primljene kredite i zajmove - nerealizirane</t>
  </si>
  <si>
    <t>Izvršenje 30.11.2020
 EU projekt</t>
  </si>
  <si>
    <t>Rebalans plana 12.2020
(prijedlog)</t>
  </si>
  <si>
    <t>Plan 2020 
Prijedlog rebalansa 
UV  .12.2020</t>
  </si>
  <si>
    <t>Plan 2020 
Ukupno
rebalans
UV  .12.2020</t>
  </si>
  <si>
    <t>Plan 2020
rebalansa 
UV   3. i 6. i 11.mj .2020</t>
  </si>
  <si>
    <t>Plan 2021/ 2020
u kn (14-8)</t>
  </si>
  <si>
    <t>Plan 2020 / 2019
u % (14/8*100-100)</t>
  </si>
  <si>
    <t>Plan 2021
Ukupno</t>
  </si>
  <si>
    <t>Plan 2020  
Ukupno sa
Prijedlogom rebalansa 
UV   .12.2020</t>
  </si>
  <si>
    <t>Plan 2021/ 2020
u kn</t>
  </si>
  <si>
    <t>Plan 20212020
u %</t>
  </si>
  <si>
    <t>PLAN RASHODA ZA NABAVU NEFINANCIJSKE IMOVINE ZA 2021.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</si>
</sst>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Microsoft Sans Serif"/>
      <charset val="238"/>
    </font>
    <font>
      <sz val="8"/>
      <name val="Microsoft Sans Serif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8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  <font>
      <sz val="10"/>
      <color theme="9" tint="-0.499984740745262"/>
      <name val="Calibri Light"/>
      <family val="2"/>
      <charset val="238"/>
      <scheme val="major"/>
    </font>
    <font>
      <b/>
      <sz val="10"/>
      <color theme="9" tint="-0.499984740745262"/>
      <name val="Calibri Light"/>
      <family val="2"/>
      <charset val="238"/>
      <scheme val="major"/>
    </font>
    <font>
      <b/>
      <sz val="8"/>
      <color theme="9" tint="-0.499984740745262"/>
      <name val="Calibri Light"/>
      <family val="2"/>
      <charset val="238"/>
      <scheme val="major"/>
    </font>
    <font>
      <b/>
      <sz val="11"/>
      <color theme="9" tint="-0.499984740745262"/>
      <name val="Calibri Light"/>
      <family val="2"/>
      <charset val="238"/>
      <scheme val="major"/>
    </font>
    <font>
      <sz val="8"/>
      <color theme="9" tint="-0.499984740745262"/>
      <name val="Calibri Light"/>
      <family val="2"/>
      <charset val="238"/>
      <scheme val="major"/>
    </font>
    <font>
      <sz val="10"/>
      <color theme="8" tint="-0.499984740745262"/>
      <name val="Calibri Light"/>
      <family val="2"/>
      <charset val="238"/>
      <scheme val="major"/>
    </font>
    <font>
      <b/>
      <sz val="10"/>
      <color theme="8" tint="-0.499984740745262"/>
      <name val="Calibri Light"/>
      <family val="2"/>
      <charset val="238"/>
      <scheme val="major"/>
    </font>
    <font>
      <b/>
      <sz val="8"/>
      <color theme="8" tint="-0.499984740745262"/>
      <name val="Calibri Light"/>
      <family val="2"/>
      <charset val="238"/>
      <scheme val="major"/>
    </font>
    <font>
      <sz val="8"/>
      <color theme="8" tint="-0.499984740745262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rgb="FFEBE6F2"/>
      </patternFill>
    </fill>
    <fill>
      <patternFill patternType="solid">
        <fgColor rgb="FF809EC2"/>
        <bgColor rgb="FF809EC2"/>
      </patternFill>
    </fill>
    <fill>
      <patternFill patternType="solid">
        <fgColor rgb="FFB3C5DB"/>
        <bgColor rgb="FFB3C5DB"/>
      </patternFill>
    </fill>
    <fill>
      <patternFill patternType="solid">
        <fgColor rgb="FFCBD8E7"/>
        <bgColor rgb="FFCBD8E7"/>
      </patternFill>
    </fill>
    <fill>
      <patternFill patternType="solid">
        <fgColor rgb="FFE6EBF2"/>
        <bgColor rgb="FFE6EBF2"/>
      </patternFill>
    </fill>
    <fill>
      <patternFill patternType="solid">
        <fgColor rgb="FFCBD8E7"/>
        <bgColor indexed="64"/>
      </patternFill>
    </fill>
    <fill>
      <patternFill patternType="solid">
        <fgColor rgb="FFE6EBF2"/>
        <bgColor indexed="64"/>
      </patternFill>
    </fill>
    <fill>
      <patternFill patternType="solid">
        <fgColor rgb="FFE6EBF2"/>
        <bgColor rgb="FFCBD8E7"/>
      </patternFill>
    </fill>
    <fill>
      <patternFill patternType="solid">
        <fgColor theme="9"/>
        <bgColor indexed="64"/>
      </patternFill>
    </fill>
    <fill>
      <patternFill patternType="solid">
        <fgColor rgb="FFF4F6FA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105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3" borderId="3" xfId="0" applyNumberFormat="1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/>
    <xf numFmtId="4" fontId="3" fillId="0" borderId="0" xfId="0" applyNumberFormat="1" applyFont="1"/>
    <xf numFmtId="0" fontId="6" fillId="0" borderId="0" xfId="0" applyFont="1" applyFill="1" applyAlignment="1">
      <alignment vertical="center"/>
    </xf>
    <xf numFmtId="3" fontId="4" fillId="13" borderId="3" xfId="0" applyNumberFormat="1" applyFont="1" applyFill="1" applyBorder="1" applyAlignment="1">
      <alignment vertical="center"/>
    </xf>
    <xf numFmtId="3" fontId="4" fillId="14" borderId="3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5" fillId="0" borderId="3" xfId="0" applyNumberFormat="1" applyFont="1" applyFill="1" applyBorder="1" applyAlignment="1">
      <alignment horizontal="center" vertical="center"/>
    </xf>
    <xf numFmtId="3" fontId="4" fillId="5" borderId="3" xfId="0" applyNumberFormat="1" applyFont="1" applyFill="1" applyBorder="1" applyAlignment="1">
      <alignment horizontal="center" vertical="center" wrapText="1"/>
    </xf>
    <xf numFmtId="3" fontId="3" fillId="14" borderId="3" xfId="0" applyNumberFormat="1" applyFont="1" applyFill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0" fontId="8" fillId="5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vertical="center"/>
    </xf>
    <xf numFmtId="3" fontId="8" fillId="6" borderId="3" xfId="0" applyNumberFormat="1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3" fontId="8" fillId="7" borderId="3" xfId="0" applyNumberFormat="1" applyFont="1" applyFill="1" applyBorder="1" applyAlignment="1">
      <alignment vertical="center"/>
    </xf>
    <xf numFmtId="0" fontId="8" fillId="8" borderId="3" xfId="0" applyFont="1" applyFill="1" applyBorder="1" applyAlignment="1">
      <alignment vertical="center"/>
    </xf>
    <xf numFmtId="3" fontId="8" fillId="8" borderId="3" xfId="0" applyNumberFormat="1" applyFont="1" applyFill="1" applyBorder="1" applyAlignment="1">
      <alignment vertical="center"/>
    </xf>
    <xf numFmtId="0" fontId="8" fillId="9" borderId="3" xfId="0" applyFont="1" applyFill="1" applyBorder="1" applyAlignment="1">
      <alignment vertical="center"/>
    </xf>
    <xf numFmtId="3" fontId="8" fillId="9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3" fontId="7" fillId="15" borderId="3" xfId="0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8" fillId="10" borderId="3" xfId="0" applyFont="1" applyFill="1" applyBorder="1" applyAlignment="1">
      <alignment vertical="center"/>
    </xf>
    <xf numFmtId="3" fontId="8" fillId="10" borderId="3" xfId="0" applyNumberFormat="1" applyFont="1" applyFill="1" applyBorder="1" applyAlignment="1">
      <alignment vertical="center"/>
    </xf>
    <xf numFmtId="0" fontId="8" fillId="11" borderId="3" xfId="0" applyFont="1" applyFill="1" applyBorder="1" applyAlignment="1">
      <alignment vertical="center"/>
    </xf>
    <xf numFmtId="3" fontId="8" fillId="11" borderId="3" xfId="0" applyNumberFormat="1" applyFont="1" applyFill="1" applyBorder="1" applyAlignment="1">
      <alignment vertical="center"/>
    </xf>
    <xf numFmtId="0" fontId="8" fillId="12" borderId="3" xfId="0" applyFont="1" applyFill="1" applyBorder="1" applyAlignment="1">
      <alignment vertical="center"/>
    </xf>
    <xf numFmtId="3" fontId="8" fillId="12" borderId="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8" fillId="5" borderId="3" xfId="0" applyFont="1" applyFill="1" applyBorder="1" applyAlignment="1">
      <alignment horizontal="right" vertical="center" wrapText="1"/>
    </xf>
    <xf numFmtId="3" fontId="8" fillId="5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right" vertical="center"/>
    </xf>
    <xf numFmtId="0" fontId="8" fillId="13" borderId="3" xfId="0" applyFont="1" applyFill="1" applyBorder="1" applyAlignment="1">
      <alignment vertical="center"/>
    </xf>
    <xf numFmtId="3" fontId="8" fillId="13" borderId="3" xfId="0" applyNumberFormat="1" applyFont="1" applyFill="1" applyBorder="1" applyAlignment="1">
      <alignment vertical="center"/>
    </xf>
    <xf numFmtId="0" fontId="8" fillId="3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3" fontId="8" fillId="3" borderId="3" xfId="0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8" fillId="14" borderId="3" xfId="0" applyFont="1" applyFill="1" applyBorder="1" applyAlignment="1">
      <alignment horizontal="right" vertical="center"/>
    </xf>
    <xf numFmtId="0" fontId="8" fillId="14" borderId="3" xfId="0" applyFont="1" applyFill="1" applyBorder="1" applyAlignment="1">
      <alignment vertical="center"/>
    </xf>
    <xf numFmtId="3" fontId="8" fillId="14" borderId="3" xfId="0" applyNumberFormat="1" applyFont="1" applyFill="1" applyBorder="1" applyAlignment="1">
      <alignment vertical="center"/>
    </xf>
    <xf numFmtId="0" fontId="7" fillId="15" borderId="3" xfId="0" applyFont="1" applyFill="1" applyBorder="1" applyAlignment="1">
      <alignment vertical="center"/>
    </xf>
    <xf numFmtId="3" fontId="7" fillId="0" borderId="0" xfId="0" applyNumberFormat="1" applyFont="1"/>
    <xf numFmtId="4" fontId="4" fillId="13" borderId="3" xfId="0" applyNumberFormat="1" applyFont="1" applyFill="1" applyBorder="1" applyAlignment="1">
      <alignment vertical="center"/>
    </xf>
    <xf numFmtId="4" fontId="4" fillId="3" borderId="3" xfId="0" applyNumberFormat="1" applyFont="1" applyFill="1" applyBorder="1" applyAlignment="1">
      <alignment vertical="center"/>
    </xf>
    <xf numFmtId="4" fontId="4" fillId="4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/>
    <xf numFmtId="4" fontId="3" fillId="0" borderId="3" xfId="0" applyNumberFormat="1" applyFont="1" applyFill="1" applyBorder="1" applyAlignment="1">
      <alignment vertical="center"/>
    </xf>
    <xf numFmtId="4" fontId="4" fillId="14" borderId="3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" fontId="4" fillId="5" borderId="3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vertical="center"/>
    </xf>
    <xf numFmtId="3" fontId="13" fillId="5" borderId="3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center"/>
    </xf>
    <xf numFmtId="3" fontId="13" fillId="13" borderId="3" xfId="0" applyNumberFormat="1" applyFont="1" applyFill="1" applyBorder="1" applyAlignment="1">
      <alignment vertical="center"/>
    </xf>
    <xf numFmtId="3" fontId="13" fillId="3" borderId="3" xfId="0" applyNumberFormat="1" applyFont="1" applyFill="1" applyBorder="1" applyAlignment="1">
      <alignment vertical="center"/>
    </xf>
    <xf numFmtId="3" fontId="13" fillId="4" borderId="3" xfId="0" applyNumberFormat="1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3" fontId="13" fillId="14" borderId="3" xfId="0" applyNumberFormat="1" applyFont="1" applyFill="1" applyBorder="1" applyAlignment="1">
      <alignment vertical="center"/>
    </xf>
    <xf numFmtId="3" fontId="12" fillId="15" borderId="3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5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3" fontId="12" fillId="14" borderId="3" xfId="0" applyNumberFormat="1" applyFont="1" applyFill="1" applyBorder="1" applyAlignment="1">
      <alignment vertical="center"/>
    </xf>
    <xf numFmtId="3" fontId="3" fillId="15" borderId="3" xfId="0" applyNumberFormat="1" applyFont="1" applyFill="1" applyBorder="1" applyAlignment="1">
      <alignment vertical="center"/>
    </xf>
    <xf numFmtId="3" fontId="12" fillId="0" borderId="0" xfId="0" applyNumberFormat="1" applyFont="1"/>
    <xf numFmtId="0" fontId="12" fillId="0" borderId="0" xfId="0" applyFont="1"/>
    <xf numFmtId="0" fontId="15" fillId="0" borderId="0" xfId="0" applyFont="1" applyFill="1" applyAlignment="1">
      <alignment vertical="center"/>
    </xf>
    <xf numFmtId="3" fontId="7" fillId="0" borderId="3" xfId="0" quotePrefix="1" applyNumberFormat="1" applyFont="1" applyFill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0" fillId="15" borderId="1" xfId="1" applyFont="1" applyFill="1" applyBorder="1" applyAlignment="1">
      <alignment horizontal="center" vertical="center" wrapText="1"/>
    </xf>
  </cellXfs>
  <cellStyles count="2">
    <cellStyle name="Normalno" xfId="0" builtinId="0"/>
    <cellStyle name="Ukupni zbroj" xfId="1" builtinId="25"/>
  </cellStyles>
  <dxfs count="0"/>
  <tableStyles count="0" defaultTableStyle="TableStyleMedium2" defaultPivotStyle="PivotStyleLight16"/>
  <colors>
    <mruColors>
      <color rgb="FFF4F6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I65"/>
  <sheetViews>
    <sheetView topLeftCell="B1" zoomScaleNormal="100" workbookViewId="0">
      <selection activeCell="I6" sqref="I6"/>
    </sheetView>
  </sheetViews>
  <sheetFormatPr defaultColWidth="9.140625" defaultRowHeight="17.100000000000001" customHeight="1" x14ac:dyDescent="0.2"/>
  <cols>
    <col min="1" max="1" width="10.7109375" style="22" customWidth="1"/>
    <col min="2" max="2" width="65.7109375" style="22" customWidth="1"/>
    <col min="3" max="4" width="20.7109375" style="22" customWidth="1"/>
    <col min="5" max="5" width="20.7109375" style="23" customWidth="1"/>
    <col min="6" max="7" width="20.7109375" style="22" customWidth="1"/>
    <col min="8" max="8" width="9.140625" style="1"/>
    <col min="9" max="9" width="10.85546875" style="1" bestFit="1" customWidth="1"/>
    <col min="10" max="16384" width="9.140625" style="1"/>
  </cols>
  <sheetData>
    <row r="1" spans="1:9" ht="24.95" customHeight="1" thickBot="1" x14ac:dyDescent="0.25">
      <c r="A1" s="102" t="s">
        <v>294</v>
      </c>
      <c r="B1" s="102"/>
      <c r="C1" s="102"/>
      <c r="D1" s="102"/>
      <c r="E1" s="102"/>
      <c r="F1" s="102"/>
      <c r="G1" s="102"/>
    </row>
    <row r="2" spans="1:9" ht="20.100000000000001" customHeight="1" thickTop="1" x14ac:dyDescent="0.2"/>
    <row r="3" spans="1:9" ht="38.25" x14ac:dyDescent="0.2">
      <c r="A3" s="24" t="s">
        <v>120</v>
      </c>
      <c r="B3" s="24" t="s">
        <v>151</v>
      </c>
      <c r="C3" s="24" t="s">
        <v>284</v>
      </c>
      <c r="D3" s="24" t="s">
        <v>304</v>
      </c>
      <c r="E3" s="24" t="s">
        <v>300</v>
      </c>
      <c r="F3" s="24" t="s">
        <v>288</v>
      </c>
      <c r="G3" s="24" t="s">
        <v>295</v>
      </c>
    </row>
    <row r="4" spans="1:9" s="12" customFormat="1" ht="9.9499999999999993" customHeight="1" x14ac:dyDescent="0.2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</row>
    <row r="5" spans="1:9" ht="20.100000000000001" customHeight="1" x14ac:dyDescent="0.2">
      <c r="A5" s="26">
        <v>6</v>
      </c>
      <c r="B5" s="26" t="s">
        <v>152</v>
      </c>
      <c r="C5" s="27">
        <v>137809763.75999999</v>
      </c>
      <c r="D5" s="27">
        <f>D6+D20+D32+D38+D49</f>
        <v>50541046</v>
      </c>
      <c r="E5" s="27">
        <v>168257172.93000001</v>
      </c>
      <c r="F5" s="27">
        <f t="shared" ref="F5" si="0">F6+F20+F32+F38+F49</f>
        <v>182955000</v>
      </c>
      <c r="G5" s="27">
        <f>F5-C5-D5</f>
        <v>-5395809.7599999905</v>
      </c>
      <c r="I5" s="2"/>
    </row>
    <row r="6" spans="1:9" ht="20.100000000000001" customHeight="1" x14ac:dyDescent="0.2">
      <c r="A6" s="28">
        <v>63</v>
      </c>
      <c r="B6" s="28" t="s">
        <v>0</v>
      </c>
      <c r="C6" s="29">
        <v>35354573.759999998</v>
      </c>
      <c r="D6" s="29">
        <f>D7+D10+D15</f>
        <v>-16927500</v>
      </c>
      <c r="E6" s="29">
        <v>12186425.16</v>
      </c>
      <c r="F6" s="29">
        <f t="shared" ref="F6" si="1">F7+F10+F15</f>
        <v>23609000</v>
      </c>
      <c r="G6" s="29">
        <f t="shared" ref="G6:G62" si="2">F6-C6-D6</f>
        <v>5181926.2400000021</v>
      </c>
    </row>
    <row r="7" spans="1:9" ht="20.100000000000001" customHeight="1" x14ac:dyDescent="0.2">
      <c r="A7" s="30">
        <v>634</v>
      </c>
      <c r="B7" s="30" t="s">
        <v>137</v>
      </c>
      <c r="C7" s="31">
        <v>450000</v>
      </c>
      <c r="D7" s="31">
        <v>0</v>
      </c>
      <c r="E7" s="31">
        <v>461520.53</v>
      </c>
      <c r="F7" s="31">
        <f t="shared" ref="F7:F8" si="3">F8</f>
        <v>461000</v>
      </c>
      <c r="G7" s="31">
        <f t="shared" si="2"/>
        <v>11000</v>
      </c>
    </row>
    <row r="8" spans="1:9" ht="20.100000000000001" customHeight="1" x14ac:dyDescent="0.2">
      <c r="A8" s="32">
        <v>6341</v>
      </c>
      <c r="B8" s="32" t="s">
        <v>153</v>
      </c>
      <c r="C8" s="33">
        <v>450000</v>
      </c>
      <c r="D8" s="33">
        <v>0</v>
      </c>
      <c r="E8" s="33">
        <v>461520.53</v>
      </c>
      <c r="F8" s="33">
        <f t="shared" si="3"/>
        <v>461000</v>
      </c>
      <c r="G8" s="33">
        <f t="shared" si="2"/>
        <v>11000</v>
      </c>
    </row>
    <row r="9" spans="1:9" ht="20.100000000000001" customHeight="1" x14ac:dyDescent="0.2">
      <c r="A9" s="34">
        <v>63414</v>
      </c>
      <c r="B9" s="34" t="s">
        <v>149</v>
      </c>
      <c r="C9" s="35">
        <v>450000</v>
      </c>
      <c r="D9" s="35">
        <v>0</v>
      </c>
      <c r="E9" s="35">
        <v>461520.53</v>
      </c>
      <c r="F9" s="35">
        <v>461000</v>
      </c>
      <c r="G9" s="35">
        <f t="shared" si="2"/>
        <v>11000</v>
      </c>
    </row>
    <row r="10" spans="1:9" ht="20.100000000000001" customHeight="1" x14ac:dyDescent="0.2">
      <c r="A10" s="30">
        <v>636</v>
      </c>
      <c r="B10" s="30" t="s">
        <v>138</v>
      </c>
      <c r="C10" s="31">
        <v>650000</v>
      </c>
      <c r="D10" s="31">
        <v>0</v>
      </c>
      <c r="E10" s="31">
        <v>0</v>
      </c>
      <c r="F10" s="31">
        <f t="shared" ref="F10" si="4">F11+F13</f>
        <v>750000</v>
      </c>
      <c r="G10" s="31">
        <f t="shared" si="2"/>
        <v>100000</v>
      </c>
    </row>
    <row r="11" spans="1:9" ht="20.100000000000001" customHeight="1" x14ac:dyDescent="0.2">
      <c r="A11" s="32">
        <v>6361</v>
      </c>
      <c r="B11" s="32" t="s">
        <v>139</v>
      </c>
      <c r="C11" s="33">
        <v>650000</v>
      </c>
      <c r="D11" s="33">
        <v>0</v>
      </c>
      <c r="E11" s="33">
        <v>0</v>
      </c>
      <c r="F11" s="33">
        <f t="shared" ref="F11" si="5">F12</f>
        <v>750000</v>
      </c>
      <c r="G11" s="33">
        <f t="shared" si="2"/>
        <v>100000</v>
      </c>
    </row>
    <row r="12" spans="1:9" ht="20.100000000000001" customHeight="1" x14ac:dyDescent="0.2">
      <c r="A12" s="34">
        <v>63611</v>
      </c>
      <c r="B12" s="34" t="s">
        <v>139</v>
      </c>
      <c r="C12" s="36">
        <v>650000</v>
      </c>
      <c r="D12" s="36">
        <v>0</v>
      </c>
      <c r="E12" s="36">
        <v>0</v>
      </c>
      <c r="F12" s="36">
        <v>750000</v>
      </c>
      <c r="G12" s="36">
        <f t="shared" si="2"/>
        <v>100000</v>
      </c>
    </row>
    <row r="13" spans="1:9" ht="20.100000000000001" customHeight="1" x14ac:dyDescent="0.2">
      <c r="A13" s="32">
        <v>6362</v>
      </c>
      <c r="B13" s="32" t="s">
        <v>140</v>
      </c>
      <c r="C13" s="33">
        <v>0</v>
      </c>
      <c r="D13" s="33">
        <v>0</v>
      </c>
      <c r="E13" s="33">
        <v>0</v>
      </c>
      <c r="F13" s="33">
        <f t="shared" ref="F13" si="6">F14</f>
        <v>0</v>
      </c>
      <c r="G13" s="33">
        <f t="shared" si="2"/>
        <v>0</v>
      </c>
    </row>
    <row r="14" spans="1:9" ht="20.100000000000001" customHeight="1" x14ac:dyDescent="0.2">
      <c r="A14" s="34">
        <v>63621</v>
      </c>
      <c r="B14" s="34" t="s">
        <v>140</v>
      </c>
      <c r="C14" s="37">
        <v>0</v>
      </c>
      <c r="D14" s="37">
        <v>0</v>
      </c>
      <c r="E14" s="37">
        <v>0</v>
      </c>
      <c r="F14" s="37">
        <v>0</v>
      </c>
      <c r="G14" s="37">
        <f t="shared" si="2"/>
        <v>0</v>
      </c>
    </row>
    <row r="15" spans="1:9" ht="20.100000000000001" customHeight="1" x14ac:dyDescent="0.2">
      <c r="A15" s="38">
        <v>638</v>
      </c>
      <c r="B15" s="38" t="s">
        <v>261</v>
      </c>
      <c r="C15" s="39">
        <v>34254573.759999998</v>
      </c>
      <c r="D15" s="39">
        <f>D16+D18</f>
        <v>-16927500</v>
      </c>
      <c r="E15" s="39">
        <v>11724904.630000001</v>
      </c>
      <c r="F15" s="39">
        <f t="shared" ref="F15" si="7">F16+F18</f>
        <v>22398000</v>
      </c>
      <c r="G15" s="39">
        <f t="shared" si="2"/>
        <v>5070926.2400000021</v>
      </c>
    </row>
    <row r="16" spans="1:9" ht="20.100000000000001" customHeight="1" x14ac:dyDescent="0.2">
      <c r="A16" s="40">
        <v>6381</v>
      </c>
      <c r="B16" s="40" t="s">
        <v>262</v>
      </c>
      <c r="C16" s="41">
        <v>1466642</v>
      </c>
      <c r="D16" s="41">
        <v>0</v>
      </c>
      <c r="E16" s="41">
        <v>348580.66</v>
      </c>
      <c r="F16" s="41">
        <f t="shared" ref="F16" si="8">F17</f>
        <v>1193800</v>
      </c>
      <c r="G16" s="41">
        <f t="shared" si="2"/>
        <v>-272842</v>
      </c>
    </row>
    <row r="17" spans="1:7" ht="20.100000000000001" customHeight="1" x14ac:dyDescent="0.2">
      <c r="A17" s="34">
        <v>63811</v>
      </c>
      <c r="B17" s="34" t="s">
        <v>262</v>
      </c>
      <c r="C17" s="36">
        <v>1466642</v>
      </c>
      <c r="D17" s="35">
        <v>0</v>
      </c>
      <c r="E17" s="36">
        <v>348580.66</v>
      </c>
      <c r="F17" s="36">
        <v>1193800</v>
      </c>
      <c r="G17" s="36">
        <f t="shared" si="2"/>
        <v>-272842</v>
      </c>
    </row>
    <row r="18" spans="1:7" ht="20.100000000000001" customHeight="1" x14ac:dyDescent="0.2">
      <c r="A18" s="40">
        <v>6382</v>
      </c>
      <c r="B18" s="40" t="s">
        <v>263</v>
      </c>
      <c r="C18" s="41">
        <v>32787931.759999998</v>
      </c>
      <c r="D18" s="41">
        <f>D19</f>
        <v>-16927500</v>
      </c>
      <c r="E18" s="41">
        <v>11376323.970000001</v>
      </c>
      <c r="F18" s="41">
        <f t="shared" ref="F18" si="9">F19</f>
        <v>21204200</v>
      </c>
      <c r="G18" s="41">
        <f t="shared" si="2"/>
        <v>5343768.2400000021</v>
      </c>
    </row>
    <row r="19" spans="1:7" ht="20.100000000000001" customHeight="1" x14ac:dyDescent="0.2">
      <c r="A19" s="34">
        <v>63821</v>
      </c>
      <c r="B19" s="34" t="s">
        <v>263</v>
      </c>
      <c r="C19" s="36">
        <v>32787931.759999998</v>
      </c>
      <c r="D19" s="35">
        <v>-16927500</v>
      </c>
      <c r="E19" s="36">
        <v>11376323.970000001</v>
      </c>
      <c r="F19" s="36">
        <v>21204200</v>
      </c>
      <c r="G19" s="36">
        <f t="shared" si="2"/>
        <v>5343768.2400000021</v>
      </c>
    </row>
    <row r="20" spans="1:7" ht="20.100000000000001" customHeight="1" x14ac:dyDescent="0.2">
      <c r="A20" s="28">
        <v>64</v>
      </c>
      <c r="B20" s="28" t="s">
        <v>1</v>
      </c>
      <c r="C20" s="29">
        <v>231500</v>
      </c>
      <c r="D20" s="29">
        <v>0</v>
      </c>
      <c r="E20" s="29">
        <v>74516.429999999993</v>
      </c>
      <c r="F20" s="29">
        <f>F21+F29</f>
        <v>232000</v>
      </c>
      <c r="G20" s="29">
        <f t="shared" si="2"/>
        <v>500</v>
      </c>
    </row>
    <row r="21" spans="1:7" ht="20.100000000000001" customHeight="1" x14ac:dyDescent="0.2">
      <c r="A21" s="30">
        <v>641</v>
      </c>
      <c r="B21" s="30" t="s">
        <v>2</v>
      </c>
      <c r="C21" s="31">
        <v>31500</v>
      </c>
      <c r="D21" s="31">
        <v>0</v>
      </c>
      <c r="E21" s="31">
        <v>5539.43</v>
      </c>
      <c r="F21" s="31">
        <f t="shared" ref="F21" si="10">F22+F25+F27</f>
        <v>6000</v>
      </c>
      <c r="G21" s="31">
        <f t="shared" si="2"/>
        <v>-25500</v>
      </c>
    </row>
    <row r="22" spans="1:7" ht="20.100000000000001" customHeight="1" x14ac:dyDescent="0.2">
      <c r="A22" s="32">
        <v>6413</v>
      </c>
      <c r="B22" s="32" t="s">
        <v>3</v>
      </c>
      <c r="C22" s="33">
        <v>5500</v>
      </c>
      <c r="D22" s="33">
        <v>0</v>
      </c>
      <c r="E22" s="33">
        <v>112</v>
      </c>
      <c r="F22" s="33">
        <f t="shared" ref="F22" si="11">F23+F24</f>
        <v>0</v>
      </c>
      <c r="G22" s="33">
        <f t="shared" si="2"/>
        <v>-5500</v>
      </c>
    </row>
    <row r="23" spans="1:7" ht="20.100000000000001" customHeight="1" x14ac:dyDescent="0.2">
      <c r="A23" s="34">
        <v>64131</v>
      </c>
      <c r="B23" s="34" t="s">
        <v>4</v>
      </c>
      <c r="C23" s="37">
        <v>5000</v>
      </c>
      <c r="D23" s="37">
        <v>0</v>
      </c>
      <c r="E23" s="37">
        <v>0</v>
      </c>
      <c r="F23" s="37">
        <v>0</v>
      </c>
      <c r="G23" s="37">
        <f t="shared" si="2"/>
        <v>-5000</v>
      </c>
    </row>
    <row r="24" spans="1:7" ht="20.100000000000001" customHeight="1" x14ac:dyDescent="0.2">
      <c r="A24" s="34">
        <v>64132</v>
      </c>
      <c r="B24" s="34" t="s">
        <v>5</v>
      </c>
      <c r="C24" s="37">
        <v>500</v>
      </c>
      <c r="D24" s="37">
        <v>0</v>
      </c>
      <c r="E24" s="37">
        <v>112</v>
      </c>
      <c r="F24" s="37">
        <v>0</v>
      </c>
      <c r="G24" s="37">
        <f t="shared" si="2"/>
        <v>-500</v>
      </c>
    </row>
    <row r="25" spans="1:7" ht="20.100000000000001" customHeight="1" x14ac:dyDescent="0.2">
      <c r="A25" s="32">
        <v>6414</v>
      </c>
      <c r="B25" s="32" t="s">
        <v>6</v>
      </c>
      <c r="C25" s="33">
        <v>25000</v>
      </c>
      <c r="D25" s="33">
        <v>0</v>
      </c>
      <c r="E25" s="33">
        <v>1509.77</v>
      </c>
      <c r="F25" s="33">
        <f t="shared" ref="F25" si="12">F26</f>
        <v>2000</v>
      </c>
      <c r="G25" s="33">
        <f t="shared" si="2"/>
        <v>-23000</v>
      </c>
    </row>
    <row r="26" spans="1:7" ht="20.100000000000001" customHeight="1" x14ac:dyDescent="0.2">
      <c r="A26" s="34">
        <v>64143</v>
      </c>
      <c r="B26" s="34" t="s">
        <v>7</v>
      </c>
      <c r="C26" s="37">
        <v>25000</v>
      </c>
      <c r="D26" s="37">
        <v>0</v>
      </c>
      <c r="E26" s="37">
        <v>1509.77</v>
      </c>
      <c r="F26" s="37">
        <v>2000</v>
      </c>
      <c r="G26" s="37">
        <f t="shared" si="2"/>
        <v>-23000</v>
      </c>
    </row>
    <row r="27" spans="1:7" ht="20.100000000000001" customHeight="1" x14ac:dyDescent="0.2">
      <c r="A27" s="32">
        <v>6415</v>
      </c>
      <c r="B27" s="32" t="s">
        <v>250</v>
      </c>
      <c r="C27" s="33">
        <v>1000</v>
      </c>
      <c r="D27" s="33">
        <v>0</v>
      </c>
      <c r="E27" s="33">
        <v>3917.66</v>
      </c>
      <c r="F27" s="33">
        <f t="shared" ref="F27" si="13">F28</f>
        <v>4000</v>
      </c>
      <c r="G27" s="33">
        <f t="shared" si="2"/>
        <v>3000</v>
      </c>
    </row>
    <row r="28" spans="1:7" ht="20.100000000000001" customHeight="1" x14ac:dyDescent="0.2">
      <c r="A28" s="34">
        <v>64151</v>
      </c>
      <c r="B28" s="34" t="s">
        <v>250</v>
      </c>
      <c r="C28" s="37">
        <v>1000</v>
      </c>
      <c r="D28" s="37">
        <v>0</v>
      </c>
      <c r="E28" s="37">
        <v>3917.66</v>
      </c>
      <c r="F28" s="37">
        <v>4000</v>
      </c>
      <c r="G28" s="37">
        <f t="shared" si="2"/>
        <v>3000</v>
      </c>
    </row>
    <row r="29" spans="1:7" ht="20.100000000000001" customHeight="1" x14ac:dyDescent="0.2">
      <c r="A29" s="30">
        <v>642</v>
      </c>
      <c r="B29" s="30" t="s">
        <v>8</v>
      </c>
      <c r="C29" s="31">
        <v>200000</v>
      </c>
      <c r="D29" s="31">
        <v>0</v>
      </c>
      <c r="E29" s="31">
        <v>68977</v>
      </c>
      <c r="F29" s="31">
        <f t="shared" ref="F29:F30" si="14">F30</f>
        <v>226000</v>
      </c>
      <c r="G29" s="31">
        <f t="shared" si="2"/>
        <v>26000</v>
      </c>
    </row>
    <row r="30" spans="1:7" ht="20.100000000000001" customHeight="1" x14ac:dyDescent="0.2">
      <c r="A30" s="32">
        <v>6429</v>
      </c>
      <c r="B30" s="32" t="s">
        <v>9</v>
      </c>
      <c r="C30" s="33">
        <v>200000</v>
      </c>
      <c r="D30" s="33">
        <v>0</v>
      </c>
      <c r="E30" s="33">
        <v>68977</v>
      </c>
      <c r="F30" s="33">
        <f t="shared" si="14"/>
        <v>226000</v>
      </c>
      <c r="G30" s="33">
        <f t="shared" si="2"/>
        <v>26000</v>
      </c>
    </row>
    <row r="31" spans="1:7" ht="20.100000000000001" customHeight="1" x14ac:dyDescent="0.2">
      <c r="A31" s="34">
        <v>64299</v>
      </c>
      <c r="B31" s="34" t="s">
        <v>9</v>
      </c>
      <c r="C31" s="37">
        <v>200000</v>
      </c>
      <c r="D31" s="37">
        <v>0</v>
      </c>
      <c r="E31" s="37">
        <v>68977</v>
      </c>
      <c r="F31" s="37">
        <v>226000</v>
      </c>
      <c r="G31" s="37">
        <f t="shared" si="2"/>
        <v>26000</v>
      </c>
    </row>
    <row r="32" spans="1:7" ht="20.100000000000001" customHeight="1" x14ac:dyDescent="0.2">
      <c r="A32" s="28">
        <v>65</v>
      </c>
      <c r="B32" s="28" t="s">
        <v>154</v>
      </c>
      <c r="C32" s="29">
        <v>645000</v>
      </c>
      <c r="D32" s="29">
        <v>0</v>
      </c>
      <c r="E32" s="29">
        <v>287261.49</v>
      </c>
      <c r="F32" s="29">
        <f t="shared" ref="F32:F33" si="15">F33</f>
        <v>301000</v>
      </c>
      <c r="G32" s="29">
        <f t="shared" si="2"/>
        <v>-344000</v>
      </c>
    </row>
    <row r="33" spans="1:7" ht="20.100000000000001" customHeight="1" x14ac:dyDescent="0.2">
      <c r="A33" s="30">
        <v>652</v>
      </c>
      <c r="B33" s="30" t="s">
        <v>10</v>
      </c>
      <c r="C33" s="31">
        <v>645000</v>
      </c>
      <c r="D33" s="31">
        <v>0</v>
      </c>
      <c r="E33" s="31">
        <v>287261.49</v>
      </c>
      <c r="F33" s="31">
        <f t="shared" si="15"/>
        <v>301000</v>
      </c>
      <c r="G33" s="31">
        <f t="shared" si="2"/>
        <v>-344000</v>
      </c>
    </row>
    <row r="34" spans="1:7" ht="20.100000000000001" customHeight="1" x14ac:dyDescent="0.2">
      <c r="A34" s="32">
        <v>6526</v>
      </c>
      <c r="B34" s="32" t="s">
        <v>155</v>
      </c>
      <c r="C34" s="33">
        <v>645000</v>
      </c>
      <c r="D34" s="33">
        <v>0</v>
      </c>
      <c r="E34" s="33">
        <v>287261.49</v>
      </c>
      <c r="F34" s="33">
        <f t="shared" ref="F34" si="16">F35+F36+F37</f>
        <v>301000</v>
      </c>
      <c r="G34" s="33">
        <f t="shared" si="2"/>
        <v>-344000</v>
      </c>
    </row>
    <row r="35" spans="1:7" ht="20.100000000000001" customHeight="1" x14ac:dyDescent="0.2">
      <c r="A35" s="34">
        <v>65264</v>
      </c>
      <c r="B35" s="34" t="s">
        <v>156</v>
      </c>
      <c r="C35" s="37">
        <v>270000</v>
      </c>
      <c r="D35" s="37">
        <v>0</v>
      </c>
      <c r="E35" s="37">
        <v>185281.24</v>
      </c>
      <c r="F35" s="37">
        <v>200000</v>
      </c>
      <c r="G35" s="37">
        <f t="shared" si="2"/>
        <v>-70000</v>
      </c>
    </row>
    <row r="36" spans="1:7" ht="20.100000000000001" customHeight="1" x14ac:dyDescent="0.2">
      <c r="A36" s="34">
        <v>65267</v>
      </c>
      <c r="B36" s="34" t="s">
        <v>11</v>
      </c>
      <c r="C36" s="37">
        <v>175000</v>
      </c>
      <c r="D36" s="37">
        <v>0</v>
      </c>
      <c r="E36" s="37">
        <v>101980.25</v>
      </c>
      <c r="F36" s="37">
        <v>101000</v>
      </c>
      <c r="G36" s="37">
        <f t="shared" si="2"/>
        <v>-74000</v>
      </c>
    </row>
    <row r="37" spans="1:7" ht="20.100000000000001" customHeight="1" x14ac:dyDescent="0.2">
      <c r="A37" s="34">
        <v>65269</v>
      </c>
      <c r="B37" s="34" t="s">
        <v>157</v>
      </c>
      <c r="C37" s="37">
        <v>200000</v>
      </c>
      <c r="D37" s="37">
        <v>0</v>
      </c>
      <c r="E37" s="37">
        <v>0</v>
      </c>
      <c r="F37" s="37">
        <v>0</v>
      </c>
      <c r="G37" s="37">
        <f t="shared" si="2"/>
        <v>-200000</v>
      </c>
    </row>
    <row r="38" spans="1:7" ht="20.100000000000001" customHeight="1" x14ac:dyDescent="0.2">
      <c r="A38" s="28">
        <v>66</v>
      </c>
      <c r="B38" s="28" t="s">
        <v>158</v>
      </c>
      <c r="C38" s="29">
        <v>49788690</v>
      </c>
      <c r="D38" s="29">
        <f>D39</f>
        <v>6408546</v>
      </c>
      <c r="E38" s="29">
        <v>53523077.470000006</v>
      </c>
      <c r="F38" s="29">
        <f t="shared" ref="F38" si="17">F39+F44</f>
        <v>59898000</v>
      </c>
      <c r="G38" s="29">
        <f t="shared" si="2"/>
        <v>3700764</v>
      </c>
    </row>
    <row r="39" spans="1:7" ht="20.100000000000001" customHeight="1" x14ac:dyDescent="0.2">
      <c r="A39" s="30">
        <v>661</v>
      </c>
      <c r="B39" s="30" t="s">
        <v>159</v>
      </c>
      <c r="C39" s="31">
        <v>49788690</v>
      </c>
      <c r="D39" s="31">
        <f>D42</f>
        <v>6408546</v>
      </c>
      <c r="E39" s="31">
        <v>53076214.220000006</v>
      </c>
      <c r="F39" s="31">
        <f t="shared" ref="F39" si="18">F42+F40</f>
        <v>59898000</v>
      </c>
      <c r="G39" s="31">
        <f t="shared" si="2"/>
        <v>3700764</v>
      </c>
    </row>
    <row r="40" spans="1:7" ht="20.100000000000001" customHeight="1" x14ac:dyDescent="0.2">
      <c r="A40" s="42">
        <v>6614</v>
      </c>
      <c r="B40" s="42" t="s">
        <v>160</v>
      </c>
      <c r="C40" s="43">
        <v>35000</v>
      </c>
      <c r="D40" s="43">
        <v>0</v>
      </c>
      <c r="E40" s="43">
        <v>22896.2</v>
      </c>
      <c r="F40" s="43">
        <f t="shared" ref="F40" si="19">F41</f>
        <v>0</v>
      </c>
      <c r="G40" s="43">
        <f t="shared" si="2"/>
        <v>-35000</v>
      </c>
    </row>
    <row r="41" spans="1:7" ht="20.100000000000001" customHeight="1" x14ac:dyDescent="0.2">
      <c r="A41" s="44">
        <v>66141</v>
      </c>
      <c r="B41" s="44" t="s">
        <v>260</v>
      </c>
      <c r="C41" s="35">
        <v>35000</v>
      </c>
      <c r="D41" s="35">
        <v>0</v>
      </c>
      <c r="E41" s="35">
        <v>22896.2</v>
      </c>
      <c r="F41" s="35">
        <v>0</v>
      </c>
      <c r="G41" s="35">
        <f t="shared" si="2"/>
        <v>-35000</v>
      </c>
    </row>
    <row r="42" spans="1:7" ht="20.100000000000001" customHeight="1" x14ac:dyDescent="0.2">
      <c r="A42" s="32">
        <v>6615</v>
      </c>
      <c r="B42" s="32" t="s">
        <v>160</v>
      </c>
      <c r="C42" s="33">
        <v>49753690</v>
      </c>
      <c r="D42" s="33">
        <f>D43</f>
        <v>6408546</v>
      </c>
      <c r="E42" s="33">
        <v>53053318.020000003</v>
      </c>
      <c r="F42" s="33">
        <f t="shared" ref="F42" si="20">F43</f>
        <v>59898000</v>
      </c>
      <c r="G42" s="33">
        <f t="shared" si="2"/>
        <v>3735764</v>
      </c>
    </row>
    <row r="43" spans="1:7" ht="20.100000000000001" customHeight="1" x14ac:dyDescent="0.2">
      <c r="A43" s="34">
        <v>66151</v>
      </c>
      <c r="B43" s="34" t="s">
        <v>160</v>
      </c>
      <c r="C43" s="35">
        <v>49753690</v>
      </c>
      <c r="D43" s="35">
        <v>6408546</v>
      </c>
      <c r="E43" s="35">
        <v>53053318.020000003</v>
      </c>
      <c r="F43" s="35">
        <v>59898000</v>
      </c>
      <c r="G43" s="35">
        <f t="shared" si="2"/>
        <v>3735764</v>
      </c>
    </row>
    <row r="44" spans="1:7" ht="20.100000000000001" customHeight="1" x14ac:dyDescent="0.2">
      <c r="A44" s="30">
        <v>663</v>
      </c>
      <c r="B44" s="30" t="s">
        <v>161</v>
      </c>
      <c r="C44" s="31">
        <v>0</v>
      </c>
      <c r="D44" s="31">
        <v>0</v>
      </c>
      <c r="E44" s="31">
        <v>446863.25</v>
      </c>
      <c r="F44" s="31">
        <f t="shared" ref="F44" si="21">F45+F47</f>
        <v>0</v>
      </c>
      <c r="G44" s="31">
        <f t="shared" si="2"/>
        <v>0</v>
      </c>
    </row>
    <row r="45" spans="1:7" ht="20.100000000000001" customHeight="1" x14ac:dyDescent="0.2">
      <c r="A45" s="32">
        <v>6631</v>
      </c>
      <c r="B45" s="32" t="s">
        <v>133</v>
      </c>
      <c r="C45" s="33">
        <v>0</v>
      </c>
      <c r="D45" s="33">
        <v>0</v>
      </c>
      <c r="E45" s="33">
        <v>215000</v>
      </c>
      <c r="F45" s="33">
        <f t="shared" ref="F45" si="22">F46</f>
        <v>0</v>
      </c>
      <c r="G45" s="33">
        <f t="shared" si="2"/>
        <v>0</v>
      </c>
    </row>
    <row r="46" spans="1:7" ht="21" customHeight="1" x14ac:dyDescent="0.2">
      <c r="A46" s="34">
        <v>66313</v>
      </c>
      <c r="B46" s="34" t="s">
        <v>134</v>
      </c>
      <c r="C46" s="37">
        <v>0</v>
      </c>
      <c r="D46" s="37">
        <v>0</v>
      </c>
      <c r="E46" s="37">
        <v>215000</v>
      </c>
      <c r="F46" s="37">
        <v>0</v>
      </c>
      <c r="G46" s="37">
        <f t="shared" si="2"/>
        <v>0</v>
      </c>
    </row>
    <row r="47" spans="1:7" ht="20.100000000000001" customHeight="1" x14ac:dyDescent="0.2">
      <c r="A47" s="32">
        <v>6632</v>
      </c>
      <c r="B47" s="32" t="s">
        <v>252</v>
      </c>
      <c r="C47" s="33">
        <v>0</v>
      </c>
      <c r="D47" s="33">
        <v>0</v>
      </c>
      <c r="E47" s="33">
        <v>231863.25</v>
      </c>
      <c r="F47" s="33">
        <f>F48</f>
        <v>0</v>
      </c>
      <c r="G47" s="33">
        <f t="shared" si="2"/>
        <v>0</v>
      </c>
    </row>
    <row r="48" spans="1:7" ht="21" customHeight="1" x14ac:dyDescent="0.2">
      <c r="A48" s="34">
        <v>66323</v>
      </c>
      <c r="B48" s="34" t="s">
        <v>251</v>
      </c>
      <c r="C48" s="37">
        <v>0</v>
      </c>
      <c r="D48" s="37">
        <v>0</v>
      </c>
      <c r="E48" s="37">
        <v>231863.25</v>
      </c>
      <c r="F48" s="37">
        <v>0</v>
      </c>
      <c r="G48" s="37">
        <f t="shared" si="2"/>
        <v>0</v>
      </c>
    </row>
    <row r="49" spans="1:7" ht="20.100000000000001" customHeight="1" x14ac:dyDescent="0.2">
      <c r="A49" s="28">
        <v>67</v>
      </c>
      <c r="B49" s="28" t="s">
        <v>162</v>
      </c>
      <c r="C49" s="29">
        <v>51790000</v>
      </c>
      <c r="D49" s="29">
        <f>D50+D55</f>
        <v>61060000</v>
      </c>
      <c r="E49" s="29">
        <v>102185892.38</v>
      </c>
      <c r="F49" s="29">
        <f t="shared" ref="F49" si="23">F50+F55</f>
        <v>98915000</v>
      </c>
      <c r="G49" s="29">
        <f t="shared" si="2"/>
        <v>-13935000</v>
      </c>
    </row>
    <row r="50" spans="1:7" ht="20.100000000000001" customHeight="1" x14ac:dyDescent="0.2">
      <c r="A50" s="30">
        <v>671</v>
      </c>
      <c r="B50" s="30" t="s">
        <v>163</v>
      </c>
      <c r="C50" s="31">
        <v>3850000</v>
      </c>
      <c r="D50" s="31">
        <f>D51+D53</f>
        <v>9200000</v>
      </c>
      <c r="E50" s="31">
        <v>6999685.5599999996</v>
      </c>
      <c r="F50" s="31">
        <f t="shared" ref="F50" si="24">F51+F53</f>
        <v>9800000</v>
      </c>
      <c r="G50" s="31">
        <f t="shared" si="2"/>
        <v>-3250000</v>
      </c>
    </row>
    <row r="51" spans="1:7" ht="20.100000000000001" customHeight="1" x14ac:dyDescent="0.2">
      <c r="A51" s="32">
        <v>6711</v>
      </c>
      <c r="B51" s="32" t="s">
        <v>164</v>
      </c>
      <c r="C51" s="33">
        <v>850000</v>
      </c>
      <c r="D51" s="33">
        <f>D52</f>
        <v>9200000</v>
      </c>
      <c r="E51" s="33">
        <v>74000</v>
      </c>
      <c r="F51" s="33">
        <f t="shared" ref="F51" si="25">F52</f>
        <v>9800000</v>
      </c>
      <c r="G51" s="33">
        <f t="shared" si="2"/>
        <v>-250000</v>
      </c>
    </row>
    <row r="52" spans="1:7" ht="20.100000000000001" customHeight="1" x14ac:dyDescent="0.2">
      <c r="A52" s="34">
        <v>67111</v>
      </c>
      <c r="B52" s="34" t="s">
        <v>164</v>
      </c>
      <c r="C52" s="37">
        <v>850000</v>
      </c>
      <c r="D52" s="37">
        <v>9200000</v>
      </c>
      <c r="E52" s="37">
        <v>74000</v>
      </c>
      <c r="F52" s="37">
        <v>9800000</v>
      </c>
      <c r="G52" s="37">
        <f t="shared" si="2"/>
        <v>-250000</v>
      </c>
    </row>
    <row r="53" spans="1:7" ht="20.100000000000001" customHeight="1" x14ac:dyDescent="0.2">
      <c r="A53" s="32">
        <v>6712</v>
      </c>
      <c r="B53" s="32" t="s">
        <v>165</v>
      </c>
      <c r="C53" s="33">
        <v>3000000</v>
      </c>
      <c r="D53" s="33">
        <v>0</v>
      </c>
      <c r="E53" s="33">
        <v>6925685.5599999996</v>
      </c>
      <c r="F53" s="33">
        <f t="shared" ref="F53" si="26">F54</f>
        <v>0</v>
      </c>
      <c r="G53" s="33">
        <f t="shared" si="2"/>
        <v>-3000000</v>
      </c>
    </row>
    <row r="54" spans="1:7" ht="20.100000000000001" customHeight="1" x14ac:dyDescent="0.2">
      <c r="A54" s="34">
        <v>67121</v>
      </c>
      <c r="B54" s="34" t="s">
        <v>165</v>
      </c>
      <c r="C54" s="35">
        <v>3000000</v>
      </c>
      <c r="D54" s="35">
        <v>0</v>
      </c>
      <c r="E54" s="35">
        <v>6925685.5599999996</v>
      </c>
      <c r="F54" s="35">
        <v>0</v>
      </c>
      <c r="G54" s="35">
        <f t="shared" si="2"/>
        <v>-3000000</v>
      </c>
    </row>
    <row r="55" spans="1:7" ht="20.100000000000001" customHeight="1" x14ac:dyDescent="0.2">
      <c r="A55" s="30">
        <v>673</v>
      </c>
      <c r="B55" s="30" t="s">
        <v>166</v>
      </c>
      <c r="C55" s="31">
        <v>47940000</v>
      </c>
      <c r="D55" s="31">
        <f>D56</f>
        <v>51860000</v>
      </c>
      <c r="E55" s="31">
        <v>95186206.819999993</v>
      </c>
      <c r="F55" s="31">
        <f t="shared" ref="F55" si="27">F56</f>
        <v>89115000</v>
      </c>
      <c r="G55" s="31">
        <f t="shared" si="2"/>
        <v>-10685000</v>
      </c>
    </row>
    <row r="56" spans="1:7" ht="20.100000000000001" customHeight="1" x14ac:dyDescent="0.2">
      <c r="A56" s="32">
        <v>6731</v>
      </c>
      <c r="B56" s="32" t="s">
        <v>166</v>
      </c>
      <c r="C56" s="33">
        <v>47940000</v>
      </c>
      <c r="D56" s="33">
        <v>51860000</v>
      </c>
      <c r="E56" s="33">
        <v>95186206.819999993</v>
      </c>
      <c r="F56" s="33">
        <f t="shared" ref="F56" si="28">SUM(F57:F62)</f>
        <v>89115000</v>
      </c>
      <c r="G56" s="33">
        <f t="shared" si="2"/>
        <v>-10685000</v>
      </c>
    </row>
    <row r="57" spans="1:7" ht="20.100000000000001" customHeight="1" x14ac:dyDescent="0.2">
      <c r="A57" s="34">
        <v>67311</v>
      </c>
      <c r="B57" s="34" t="s">
        <v>167</v>
      </c>
      <c r="C57" s="37">
        <v>10325000</v>
      </c>
      <c r="D57" s="37">
        <v>0</v>
      </c>
      <c r="E57" s="37">
        <v>9042025.5299999993</v>
      </c>
      <c r="F57" s="37">
        <v>51500000</v>
      </c>
      <c r="G57" s="37">
        <f t="shared" si="2"/>
        <v>41175000</v>
      </c>
    </row>
    <row r="58" spans="1:7" ht="20.100000000000001" customHeight="1" x14ac:dyDescent="0.2">
      <c r="A58" s="34">
        <v>67311</v>
      </c>
      <c r="B58" s="34" t="s">
        <v>168</v>
      </c>
      <c r="C58" s="37">
        <v>14000000</v>
      </c>
      <c r="D58" s="37">
        <v>0</v>
      </c>
      <c r="E58" s="37">
        <v>10517114.18</v>
      </c>
      <c r="F58" s="37">
        <v>14000000</v>
      </c>
      <c r="G58" s="37">
        <f t="shared" si="2"/>
        <v>0</v>
      </c>
    </row>
    <row r="59" spans="1:7" ht="20.100000000000001" customHeight="1" x14ac:dyDescent="0.2">
      <c r="A59" s="34">
        <v>67311</v>
      </c>
      <c r="B59" s="34" t="s">
        <v>169</v>
      </c>
      <c r="C59" s="37">
        <v>2770000</v>
      </c>
      <c r="D59" s="37">
        <v>0</v>
      </c>
      <c r="E59" s="37">
        <v>2447719.91</v>
      </c>
      <c r="F59" s="37">
        <v>2770000</v>
      </c>
      <c r="G59" s="37">
        <f t="shared" si="2"/>
        <v>0</v>
      </c>
    </row>
    <row r="60" spans="1:7" ht="20.100000000000001" customHeight="1" x14ac:dyDescent="0.2">
      <c r="A60" s="44">
        <v>67311</v>
      </c>
      <c r="B60" s="44" t="s">
        <v>171</v>
      </c>
      <c r="C60" s="37">
        <v>600000</v>
      </c>
      <c r="D60" s="37">
        <v>0</v>
      </c>
      <c r="E60" s="37">
        <v>495578.7</v>
      </c>
      <c r="F60" s="37">
        <v>600000</v>
      </c>
      <c r="G60" s="37">
        <f t="shared" si="2"/>
        <v>0</v>
      </c>
    </row>
    <row r="61" spans="1:7" ht="20.100000000000001" customHeight="1" x14ac:dyDescent="0.2">
      <c r="A61" s="44">
        <v>67311</v>
      </c>
      <c r="B61" s="44" t="s">
        <v>170</v>
      </c>
      <c r="C61" s="37">
        <v>16010000</v>
      </c>
      <c r="D61" s="37">
        <v>0</v>
      </c>
      <c r="E61" s="37">
        <v>14252499.310000001</v>
      </c>
      <c r="F61" s="37">
        <v>16010000</v>
      </c>
      <c r="G61" s="37">
        <f t="shared" si="2"/>
        <v>0</v>
      </c>
    </row>
    <row r="62" spans="1:7" ht="20.100000000000001" customHeight="1" x14ac:dyDescent="0.2">
      <c r="A62" s="34">
        <v>67311</v>
      </c>
      <c r="B62" s="34" t="s">
        <v>172</v>
      </c>
      <c r="C62" s="37">
        <v>4235000</v>
      </c>
      <c r="D62" s="37">
        <v>0</v>
      </c>
      <c r="E62" s="37">
        <v>3737670.29</v>
      </c>
      <c r="F62" s="37">
        <v>4235000</v>
      </c>
      <c r="G62" s="37">
        <f t="shared" si="2"/>
        <v>0</v>
      </c>
    </row>
    <row r="64" spans="1:7" ht="17.100000000000001" customHeight="1" x14ac:dyDescent="0.2">
      <c r="F64" s="70"/>
    </row>
    <row r="65" spans="6:6" ht="17.100000000000001" customHeight="1" x14ac:dyDescent="0.2">
      <c r="F65" s="70"/>
    </row>
  </sheetData>
  <mergeCells count="1">
    <mergeCell ref="A1:G1"/>
  </mergeCells>
  <phoneticPr fontId="1" type="noConversion"/>
  <pageMargins left="0.70866141732283472" right="0.39370078740157483" top="0.78740157480314965" bottom="0.59055118110236227" header="0.39370078740157483" footer="0.39370078740157483"/>
  <pageSetup paperSize="8" scale="76" fitToHeight="0" orientation="landscape" horizontalDpi="300" verticalDpi="300" r:id="rId1"/>
  <headerFooter alignWithMargins="0">
    <oddHeader>&amp;L&amp;"Calibri,Uobičajeno"&amp;9Upravno vijeće
27.12.2020. godine&amp;C&amp;"Calibri,Uobičajeno"&amp;9Financijski plan prihoda i rashoda za 2021. godinu&amp;R&amp;"Calibri,Uobičajeno"&amp;9 49. sjednica
Točka 4 dnevnog reda</oddHeader>
    <oddFooter>&amp;L&amp;"Calibri,Uobičajeno"&amp;9Nastavni zavod za javno zdravstvo Dr. "Andrija Štampar"&amp;C&amp;"Calibri,Uobičajeno"&amp;9&amp;A&amp;R&amp;"Calibri,Uobičajeno"&amp;9&amp;P/&amp;N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P208"/>
  <sheetViews>
    <sheetView zoomScaleNormal="100" workbookViewId="0">
      <pane xSplit="2" ySplit="3" topLeftCell="E4" activePane="bottomRight" state="frozen"/>
      <selection sqref="A1:P1"/>
      <selection pane="topRight" sqref="A1:P1"/>
      <selection pane="bottomLeft" sqref="A1:P1"/>
      <selection pane="bottomRight" activeCell="G192" sqref="G192"/>
    </sheetView>
  </sheetViews>
  <sheetFormatPr defaultColWidth="9.140625" defaultRowHeight="16.5" customHeight="1" x14ac:dyDescent="0.2"/>
  <cols>
    <col min="1" max="1" width="10.7109375" style="45" customWidth="1"/>
    <col min="2" max="2" width="65.7109375" style="46" customWidth="1"/>
    <col min="3" max="3" width="20.7109375" style="47" hidden="1" customWidth="1"/>
    <col min="4" max="4" width="20.7109375" style="82" hidden="1" customWidth="1"/>
    <col min="5" max="5" width="20.7109375" style="4" customWidth="1"/>
    <col min="6" max="6" width="20.7109375" style="46" customWidth="1"/>
    <col min="7" max="7" width="20.7109375" style="93" customWidth="1"/>
    <col min="8" max="8" width="20.7109375" style="4" customWidth="1"/>
    <col min="9" max="9" width="20.7109375" style="46" hidden="1" customWidth="1"/>
    <col min="10" max="10" width="20.7109375" style="93" hidden="1" customWidth="1"/>
    <col min="11" max="11" width="20.7109375" style="4" customWidth="1"/>
    <col min="12" max="12" width="20.7109375" style="47" customWidth="1"/>
    <col min="13" max="13" width="20.7109375" style="82" customWidth="1"/>
    <col min="14" max="14" width="20.7109375" style="18" customWidth="1"/>
    <col min="15" max="15" width="20.7109375" style="7" customWidth="1"/>
    <col min="16" max="16" width="20.7109375" style="18" customWidth="1"/>
    <col min="17" max="16384" width="9.140625" style="4"/>
  </cols>
  <sheetData>
    <row r="1" spans="1:16" ht="24.95" customHeight="1" thickBot="1" x14ac:dyDescent="0.25">
      <c r="A1" s="103" t="s">
        <v>296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ht="20.100000000000001" customHeight="1" thickTop="1" x14ac:dyDescent="0.2"/>
    <row r="3" spans="1:16" ht="51" x14ac:dyDescent="0.2">
      <c r="A3" s="48" t="s">
        <v>120</v>
      </c>
      <c r="B3" s="24" t="s">
        <v>151</v>
      </c>
      <c r="C3" s="49" t="s">
        <v>284</v>
      </c>
      <c r="D3" s="83" t="s">
        <v>285</v>
      </c>
      <c r="E3" s="10" t="s">
        <v>286</v>
      </c>
      <c r="F3" s="24" t="s">
        <v>307</v>
      </c>
      <c r="G3" s="94" t="s">
        <v>305</v>
      </c>
      <c r="H3" s="10" t="s">
        <v>306</v>
      </c>
      <c r="I3" s="49" t="s">
        <v>298</v>
      </c>
      <c r="J3" s="83" t="s">
        <v>303</v>
      </c>
      <c r="K3" s="10" t="s">
        <v>297</v>
      </c>
      <c r="L3" s="49" t="s">
        <v>288</v>
      </c>
      <c r="M3" s="83" t="s">
        <v>289</v>
      </c>
      <c r="N3" s="10" t="s">
        <v>299</v>
      </c>
      <c r="O3" s="20" t="s">
        <v>308</v>
      </c>
      <c r="P3" s="81" t="s">
        <v>309</v>
      </c>
    </row>
    <row r="4" spans="1:16" s="14" customFormat="1" ht="11.25" x14ac:dyDescent="0.2">
      <c r="A4" s="25">
        <v>1</v>
      </c>
      <c r="B4" s="25">
        <v>2</v>
      </c>
      <c r="C4" s="51">
        <v>3</v>
      </c>
      <c r="D4" s="84">
        <v>4</v>
      </c>
      <c r="E4" s="11">
        <v>5</v>
      </c>
      <c r="F4" s="25">
        <v>6</v>
      </c>
      <c r="G4" s="95">
        <v>7</v>
      </c>
      <c r="H4" s="19">
        <v>8</v>
      </c>
      <c r="I4" s="51">
        <v>9</v>
      </c>
      <c r="J4" s="95">
        <v>10</v>
      </c>
      <c r="K4" s="11">
        <v>11</v>
      </c>
      <c r="L4" s="25">
        <v>12</v>
      </c>
      <c r="M4" s="84">
        <v>13</v>
      </c>
      <c r="N4" s="19">
        <v>14</v>
      </c>
      <c r="O4" s="25">
        <v>15</v>
      </c>
      <c r="P4" s="51">
        <v>16</v>
      </c>
    </row>
    <row r="5" spans="1:16" ht="20.100000000000001" customHeight="1" x14ac:dyDescent="0.2">
      <c r="A5" s="52">
        <v>3</v>
      </c>
      <c r="B5" s="53" t="s">
        <v>173</v>
      </c>
      <c r="C5" s="54">
        <v>101841149</v>
      </c>
      <c r="D5" s="85">
        <v>1466642.29</v>
      </c>
      <c r="E5" s="15">
        <f t="shared" ref="E5:J5" si="0">E6+E29+E191+E204</f>
        <v>103307791.28999999</v>
      </c>
      <c r="F5" s="54">
        <v>22839500</v>
      </c>
      <c r="G5" s="85">
        <f>G6+G29+G191+G204</f>
        <v>12308871.999999998</v>
      </c>
      <c r="H5" s="54">
        <f>E5+F5+G5</f>
        <v>138456163.28999999</v>
      </c>
      <c r="I5" s="85">
        <f>K5-J5</f>
        <v>131192239.63999999</v>
      </c>
      <c r="J5" s="85">
        <f t="shared" si="0"/>
        <v>1813630.13</v>
      </c>
      <c r="K5" s="15">
        <v>133005869.76999998</v>
      </c>
      <c r="L5" s="54">
        <f>N5-M5</f>
        <v>145897173</v>
      </c>
      <c r="M5" s="85">
        <f>M6+M29+M164</f>
        <v>1182727</v>
      </c>
      <c r="N5" s="15">
        <f>N6+N29+N191+N204</f>
        <v>147079900</v>
      </c>
      <c r="O5" s="15">
        <f>N5-H5</f>
        <v>8623736.7100000083</v>
      </c>
      <c r="P5" s="71">
        <f>N5/H5*100-100</f>
        <v>6.2284960850297182</v>
      </c>
    </row>
    <row r="6" spans="1:16" s="1" customFormat="1" ht="20.100000000000001" customHeight="1" x14ac:dyDescent="0.2">
      <c r="A6" s="55">
        <v>31</v>
      </c>
      <c r="B6" s="56" t="s">
        <v>12</v>
      </c>
      <c r="C6" s="57">
        <v>67947600</v>
      </c>
      <c r="D6" s="86">
        <v>134400</v>
      </c>
      <c r="E6" s="8">
        <f t="shared" ref="E6:N6" si="1">E7+E14+E22</f>
        <v>68082000</v>
      </c>
      <c r="F6" s="57">
        <v>0</v>
      </c>
      <c r="G6" s="86">
        <f>G7+G14</f>
        <v>8100000</v>
      </c>
      <c r="H6" s="57">
        <f t="shared" ref="H6:H69" si="2">E6+F6+G6</f>
        <v>76182000</v>
      </c>
      <c r="I6" s="86">
        <f t="shared" ref="I6:I69" si="3">K6-J6</f>
        <v>69694233.979999989</v>
      </c>
      <c r="J6" s="86">
        <f t="shared" ref="J6" si="4">J7+J14+J22</f>
        <v>386792.54000000004</v>
      </c>
      <c r="K6" s="8">
        <v>70081026.519999996</v>
      </c>
      <c r="L6" s="57">
        <f>N6-M6</f>
        <v>74719700</v>
      </c>
      <c r="M6" s="86">
        <f t="shared" si="1"/>
        <v>379500</v>
      </c>
      <c r="N6" s="8">
        <f t="shared" si="1"/>
        <v>75099200</v>
      </c>
      <c r="O6" s="8">
        <f t="shared" ref="O6:O69" si="5">N6-H6</f>
        <v>-1082800</v>
      </c>
      <c r="P6" s="72">
        <f t="shared" ref="P6:P69" si="6">N6/H6*100-100</f>
        <v>-1.4213331233099638</v>
      </c>
    </row>
    <row r="7" spans="1:16" ht="20.100000000000001" customHeight="1" x14ac:dyDescent="0.2">
      <c r="A7" s="58">
        <v>311</v>
      </c>
      <c r="B7" s="59" t="s">
        <v>13</v>
      </c>
      <c r="C7" s="60">
        <v>57147600</v>
      </c>
      <c r="D7" s="87">
        <v>134400</v>
      </c>
      <c r="E7" s="9">
        <f t="shared" ref="E7:N7" si="7">E8+E10+E12</f>
        <v>57282000</v>
      </c>
      <c r="F7" s="60">
        <v>0</v>
      </c>
      <c r="G7" s="87">
        <f>G8+G12+G22</f>
        <v>8100000</v>
      </c>
      <c r="H7" s="60">
        <f t="shared" si="2"/>
        <v>65382000</v>
      </c>
      <c r="I7" s="87">
        <f t="shared" si="3"/>
        <v>58199630.810000002</v>
      </c>
      <c r="J7" s="87">
        <f t="shared" ref="J7" si="8">J8+J10+J12</f>
        <v>321807.97000000003</v>
      </c>
      <c r="K7" s="9">
        <v>58521438.780000001</v>
      </c>
      <c r="L7" s="60">
        <f t="shared" si="7"/>
        <v>62618100</v>
      </c>
      <c r="M7" s="87">
        <f t="shared" si="7"/>
        <v>330000</v>
      </c>
      <c r="N7" s="9">
        <f t="shared" si="7"/>
        <v>62948100</v>
      </c>
      <c r="O7" s="9">
        <f t="shared" si="5"/>
        <v>-2433900</v>
      </c>
      <c r="P7" s="73">
        <f t="shared" si="6"/>
        <v>-3.7225841974855456</v>
      </c>
    </row>
    <row r="8" spans="1:16" ht="20.100000000000001" customHeight="1" x14ac:dyDescent="0.2">
      <c r="A8" s="61">
        <v>3111</v>
      </c>
      <c r="B8" s="62" t="s">
        <v>14</v>
      </c>
      <c r="C8" s="63">
        <v>55865600</v>
      </c>
      <c r="D8" s="88">
        <v>134400</v>
      </c>
      <c r="E8" s="5">
        <f t="shared" ref="E8:N8" si="9">SUM(E9:E9)</f>
        <v>56000000</v>
      </c>
      <c r="F8" s="63">
        <v>0</v>
      </c>
      <c r="G8" s="88">
        <f>G9</f>
        <v>4000000</v>
      </c>
      <c r="H8" s="63">
        <f t="shared" si="2"/>
        <v>60000000</v>
      </c>
      <c r="I8" s="88">
        <f t="shared" si="3"/>
        <v>53459475.859999999</v>
      </c>
      <c r="J8" s="88">
        <f t="shared" si="9"/>
        <v>316760.14</v>
      </c>
      <c r="K8" s="5">
        <v>53776236</v>
      </c>
      <c r="L8" s="63">
        <f t="shared" si="9"/>
        <v>58538500</v>
      </c>
      <c r="M8" s="88">
        <f t="shared" si="9"/>
        <v>330000</v>
      </c>
      <c r="N8" s="5">
        <f t="shared" si="9"/>
        <v>58868500</v>
      </c>
      <c r="O8" s="5">
        <f t="shared" si="5"/>
        <v>-1131500</v>
      </c>
      <c r="P8" s="74">
        <f t="shared" si="6"/>
        <v>-1.8858333333333377</v>
      </c>
    </row>
    <row r="9" spans="1:16" ht="20.100000000000001" customHeight="1" x14ac:dyDescent="0.2">
      <c r="A9" s="64">
        <v>31111</v>
      </c>
      <c r="B9" s="34" t="s">
        <v>15</v>
      </c>
      <c r="C9" s="35">
        <v>55865600</v>
      </c>
      <c r="D9" s="89">
        <v>134400</v>
      </c>
      <c r="E9" s="6">
        <f>SUM(C9:D9)</f>
        <v>56000000</v>
      </c>
      <c r="F9" s="35">
        <v>0</v>
      </c>
      <c r="G9" s="89">
        <v>4000000</v>
      </c>
      <c r="H9" s="35">
        <f t="shared" si="2"/>
        <v>60000000</v>
      </c>
      <c r="I9" s="89">
        <f t="shared" si="3"/>
        <v>53459475.859999999</v>
      </c>
      <c r="J9" s="89">
        <v>316760.14</v>
      </c>
      <c r="K9" s="6">
        <v>53776236</v>
      </c>
      <c r="L9" s="35">
        <f>N9-M9</f>
        <v>58538500</v>
      </c>
      <c r="M9" s="89">
        <v>330000</v>
      </c>
      <c r="N9" s="6">
        <v>58868500</v>
      </c>
      <c r="O9" s="6">
        <f t="shared" si="5"/>
        <v>-1131500</v>
      </c>
      <c r="P9" s="78">
        <f t="shared" si="6"/>
        <v>-1.8858333333333377</v>
      </c>
    </row>
    <row r="10" spans="1:16" ht="20.100000000000001" customHeight="1" x14ac:dyDescent="0.2">
      <c r="A10" s="61">
        <v>3112</v>
      </c>
      <c r="B10" s="62" t="s">
        <v>16</v>
      </c>
      <c r="C10" s="63">
        <v>32000</v>
      </c>
      <c r="D10" s="88">
        <v>0</v>
      </c>
      <c r="E10" s="5">
        <f t="shared" ref="E10:N10" si="10">E11</f>
        <v>32000</v>
      </c>
      <c r="F10" s="63">
        <v>0</v>
      </c>
      <c r="G10" s="88">
        <v>0</v>
      </c>
      <c r="H10" s="63">
        <f t="shared" si="2"/>
        <v>32000</v>
      </c>
      <c r="I10" s="88">
        <f t="shared" si="3"/>
        <v>29247.89</v>
      </c>
      <c r="J10" s="88">
        <f t="shared" si="10"/>
        <v>0</v>
      </c>
      <c r="K10" s="5">
        <v>29247.89</v>
      </c>
      <c r="L10" s="63">
        <f t="shared" si="10"/>
        <v>31900</v>
      </c>
      <c r="M10" s="88">
        <f t="shared" si="10"/>
        <v>0</v>
      </c>
      <c r="N10" s="5">
        <f t="shared" si="10"/>
        <v>31900</v>
      </c>
      <c r="O10" s="5">
        <f t="shared" si="5"/>
        <v>-100</v>
      </c>
      <c r="P10" s="74">
        <f t="shared" si="6"/>
        <v>-0.3125</v>
      </c>
    </row>
    <row r="11" spans="1:16" ht="20.100000000000001" customHeight="1" x14ac:dyDescent="0.2">
      <c r="A11" s="64">
        <v>31124</v>
      </c>
      <c r="B11" s="34" t="s">
        <v>17</v>
      </c>
      <c r="C11" s="37">
        <v>32000</v>
      </c>
      <c r="D11" s="90"/>
      <c r="E11" s="3">
        <f>SUM(C11:D11)</f>
        <v>32000</v>
      </c>
      <c r="F11" s="35">
        <v>0</v>
      </c>
      <c r="G11" s="89">
        <v>0</v>
      </c>
      <c r="H11" s="35">
        <f t="shared" si="2"/>
        <v>32000</v>
      </c>
      <c r="I11" s="89">
        <f t="shared" si="3"/>
        <v>29247.89</v>
      </c>
      <c r="J11" s="89">
        <v>0</v>
      </c>
      <c r="K11" s="6">
        <v>29247.89</v>
      </c>
      <c r="L11" s="35">
        <v>31900</v>
      </c>
      <c r="M11" s="89">
        <v>0</v>
      </c>
      <c r="N11" s="6">
        <v>31900</v>
      </c>
      <c r="O11" s="6">
        <f t="shared" si="5"/>
        <v>-100</v>
      </c>
      <c r="P11" s="78">
        <f t="shared" si="6"/>
        <v>-0.3125</v>
      </c>
    </row>
    <row r="12" spans="1:16" ht="20.100000000000001" customHeight="1" x14ac:dyDescent="0.2">
      <c r="A12" s="61">
        <v>3113</v>
      </c>
      <c r="B12" s="62" t="s">
        <v>174</v>
      </c>
      <c r="C12" s="63">
        <v>1250000</v>
      </c>
      <c r="D12" s="88">
        <v>0</v>
      </c>
      <c r="E12" s="5">
        <f t="shared" ref="E12:N12" si="11">E13</f>
        <v>1250000</v>
      </c>
      <c r="F12" s="63">
        <v>0</v>
      </c>
      <c r="G12" s="88">
        <f>G13</f>
        <v>3500000</v>
      </c>
      <c r="H12" s="63">
        <f t="shared" si="2"/>
        <v>4750000</v>
      </c>
      <c r="I12" s="88">
        <f t="shared" si="3"/>
        <v>4710907.0599999996</v>
      </c>
      <c r="J12" s="88">
        <f t="shared" si="11"/>
        <v>5047.83</v>
      </c>
      <c r="K12" s="5">
        <v>4715954.8899999997</v>
      </c>
      <c r="L12" s="63">
        <f t="shared" si="11"/>
        <v>4047700</v>
      </c>
      <c r="M12" s="88">
        <f t="shared" si="11"/>
        <v>0</v>
      </c>
      <c r="N12" s="5">
        <f t="shared" si="11"/>
        <v>4047700</v>
      </c>
      <c r="O12" s="5">
        <f t="shared" si="5"/>
        <v>-702300</v>
      </c>
      <c r="P12" s="74">
        <f t="shared" si="6"/>
        <v>-14.785263157894732</v>
      </c>
    </row>
    <row r="13" spans="1:16" ht="20.100000000000001" customHeight="1" x14ac:dyDescent="0.2">
      <c r="A13" s="64">
        <v>31131</v>
      </c>
      <c r="B13" s="34" t="s">
        <v>174</v>
      </c>
      <c r="C13" s="37">
        <v>1250000</v>
      </c>
      <c r="D13" s="90"/>
      <c r="E13" s="3">
        <f>SUM(C13:D13)</f>
        <v>1250000</v>
      </c>
      <c r="F13" s="35">
        <v>0</v>
      </c>
      <c r="G13" s="89">
        <v>3500000</v>
      </c>
      <c r="H13" s="35">
        <f t="shared" si="2"/>
        <v>4750000</v>
      </c>
      <c r="I13" s="89">
        <f t="shared" si="3"/>
        <v>4710907.0599999996</v>
      </c>
      <c r="J13" s="89">
        <v>5047.83</v>
      </c>
      <c r="K13" s="6">
        <v>4715954.8899999997</v>
      </c>
      <c r="L13" s="35">
        <v>4047700</v>
      </c>
      <c r="M13" s="89">
        <v>0</v>
      </c>
      <c r="N13" s="6">
        <v>4047700</v>
      </c>
      <c r="O13" s="6">
        <f t="shared" si="5"/>
        <v>-702300</v>
      </c>
      <c r="P13" s="78">
        <f t="shared" si="6"/>
        <v>-14.785263157894732</v>
      </c>
    </row>
    <row r="14" spans="1:16" ht="20.100000000000001" customHeight="1" x14ac:dyDescent="0.2">
      <c r="A14" s="58">
        <v>312</v>
      </c>
      <c r="B14" s="59" t="s">
        <v>18</v>
      </c>
      <c r="C14" s="60">
        <v>2200000</v>
      </c>
      <c r="D14" s="87">
        <v>0</v>
      </c>
      <c r="E14" s="9">
        <f t="shared" ref="E14:N14" si="12">E15</f>
        <v>2200000</v>
      </c>
      <c r="F14" s="60">
        <v>0</v>
      </c>
      <c r="G14" s="87">
        <v>0</v>
      </c>
      <c r="H14" s="60">
        <f t="shared" si="2"/>
        <v>2200000</v>
      </c>
      <c r="I14" s="87">
        <f t="shared" si="3"/>
        <v>2472748.87</v>
      </c>
      <c r="J14" s="87">
        <f t="shared" si="12"/>
        <v>11886.21</v>
      </c>
      <c r="K14" s="9">
        <v>2484635.08</v>
      </c>
      <c r="L14" s="60">
        <f t="shared" si="12"/>
        <v>2424000</v>
      </c>
      <c r="M14" s="87">
        <f t="shared" si="12"/>
        <v>0</v>
      </c>
      <c r="N14" s="9">
        <f t="shared" si="12"/>
        <v>2424000</v>
      </c>
      <c r="O14" s="9">
        <f t="shared" si="5"/>
        <v>224000</v>
      </c>
      <c r="P14" s="73">
        <f t="shared" si="6"/>
        <v>10.181818181818187</v>
      </c>
    </row>
    <row r="15" spans="1:16" ht="20.100000000000001" customHeight="1" x14ac:dyDescent="0.2">
      <c r="A15" s="61">
        <v>3121</v>
      </c>
      <c r="B15" s="62" t="s">
        <v>18</v>
      </c>
      <c r="C15" s="63">
        <v>2200000</v>
      </c>
      <c r="D15" s="88">
        <v>0</v>
      </c>
      <c r="E15" s="5">
        <f t="shared" ref="E15:N15" si="13">SUM(E16:E21)</f>
        <v>2200000</v>
      </c>
      <c r="F15" s="63">
        <v>0</v>
      </c>
      <c r="G15" s="88">
        <v>0</v>
      </c>
      <c r="H15" s="63">
        <f t="shared" si="2"/>
        <v>2200000</v>
      </c>
      <c r="I15" s="88">
        <f t="shared" si="3"/>
        <v>2472748.87</v>
      </c>
      <c r="J15" s="88">
        <f t="shared" ref="J15" si="14">SUM(J16:J21)</f>
        <v>11886.21</v>
      </c>
      <c r="K15" s="5">
        <v>2484635.08</v>
      </c>
      <c r="L15" s="63">
        <f t="shared" si="13"/>
        <v>2424000</v>
      </c>
      <c r="M15" s="88">
        <f t="shared" si="13"/>
        <v>0</v>
      </c>
      <c r="N15" s="5">
        <f t="shared" si="13"/>
        <v>2424000</v>
      </c>
      <c r="O15" s="5">
        <f t="shared" si="5"/>
        <v>224000</v>
      </c>
      <c r="P15" s="74">
        <f t="shared" si="6"/>
        <v>10.181818181818187</v>
      </c>
    </row>
    <row r="16" spans="1:16" ht="20.100000000000001" customHeight="1" x14ac:dyDescent="0.2">
      <c r="A16" s="65">
        <v>31211</v>
      </c>
      <c r="B16" s="44" t="s">
        <v>264</v>
      </c>
      <c r="C16" s="35">
        <v>0</v>
      </c>
      <c r="D16" s="89">
        <v>0</v>
      </c>
      <c r="E16" s="6">
        <f t="shared" ref="E16:E21" si="15">SUM(C16:D16)</f>
        <v>0</v>
      </c>
      <c r="F16" s="35">
        <v>0</v>
      </c>
      <c r="G16" s="89">
        <v>0</v>
      </c>
      <c r="H16" s="35">
        <f t="shared" si="2"/>
        <v>0</v>
      </c>
      <c r="I16" s="89">
        <f t="shared" si="3"/>
        <v>1001263.8300000001</v>
      </c>
      <c r="J16" s="89">
        <v>5586.21</v>
      </c>
      <c r="K16" s="6">
        <v>1006850.04</v>
      </c>
      <c r="L16" s="35">
        <v>804000</v>
      </c>
      <c r="M16" s="89">
        <v>0</v>
      </c>
      <c r="N16" s="6">
        <f>L16+M16</f>
        <v>804000</v>
      </c>
      <c r="O16" s="6">
        <f t="shared" si="5"/>
        <v>804000</v>
      </c>
      <c r="P16" s="78" t="e">
        <f t="shared" si="6"/>
        <v>#DIV/0!</v>
      </c>
    </row>
    <row r="17" spans="1:16" ht="20.100000000000001" customHeight="1" x14ac:dyDescent="0.2">
      <c r="A17" s="64">
        <v>31212</v>
      </c>
      <c r="B17" s="44" t="s">
        <v>175</v>
      </c>
      <c r="C17" s="37">
        <v>925000</v>
      </c>
      <c r="D17" s="89">
        <v>0</v>
      </c>
      <c r="E17" s="3">
        <f t="shared" si="15"/>
        <v>925000</v>
      </c>
      <c r="F17" s="35">
        <v>0</v>
      </c>
      <c r="G17" s="89">
        <v>0</v>
      </c>
      <c r="H17" s="35">
        <f t="shared" si="2"/>
        <v>925000</v>
      </c>
      <c r="I17" s="89">
        <f t="shared" si="3"/>
        <v>280244.32</v>
      </c>
      <c r="J17" s="89">
        <v>0</v>
      </c>
      <c r="K17" s="6">
        <v>280244.32</v>
      </c>
      <c r="L17" s="35">
        <v>300000</v>
      </c>
      <c r="M17" s="89">
        <v>0</v>
      </c>
      <c r="N17" s="6">
        <f t="shared" ref="N17:N21" si="16">L17+M17</f>
        <v>300000</v>
      </c>
      <c r="O17" s="6">
        <f t="shared" si="5"/>
        <v>-625000</v>
      </c>
      <c r="P17" s="78">
        <f t="shared" si="6"/>
        <v>-67.567567567567565</v>
      </c>
    </row>
    <row r="18" spans="1:16" ht="20.100000000000001" customHeight="1" x14ac:dyDescent="0.2">
      <c r="A18" s="64">
        <v>31213</v>
      </c>
      <c r="B18" s="34" t="s">
        <v>150</v>
      </c>
      <c r="C18" s="37">
        <v>335000</v>
      </c>
      <c r="D18" s="89">
        <v>0</v>
      </c>
      <c r="E18" s="3">
        <f t="shared" si="15"/>
        <v>335000</v>
      </c>
      <c r="F18" s="35">
        <v>0</v>
      </c>
      <c r="G18" s="89">
        <v>0</v>
      </c>
      <c r="H18" s="35">
        <f t="shared" si="2"/>
        <v>335000</v>
      </c>
      <c r="I18" s="89">
        <f t="shared" si="3"/>
        <v>258600</v>
      </c>
      <c r="J18" s="89">
        <v>1800</v>
      </c>
      <c r="K18" s="6">
        <v>260400</v>
      </c>
      <c r="L18" s="35">
        <v>320000</v>
      </c>
      <c r="M18" s="89">
        <v>0</v>
      </c>
      <c r="N18" s="6">
        <f t="shared" si="16"/>
        <v>320000</v>
      </c>
      <c r="O18" s="6">
        <f t="shared" si="5"/>
        <v>-15000</v>
      </c>
      <c r="P18" s="78">
        <f t="shared" si="6"/>
        <v>-4.4776119402985159</v>
      </c>
    </row>
    <row r="19" spans="1:16" ht="20.100000000000001" customHeight="1" x14ac:dyDescent="0.2">
      <c r="A19" s="64">
        <v>31214</v>
      </c>
      <c r="B19" s="34" t="s">
        <v>176</v>
      </c>
      <c r="C19" s="37">
        <v>150000</v>
      </c>
      <c r="D19" s="89">
        <v>0</v>
      </c>
      <c r="E19" s="3">
        <f t="shared" si="15"/>
        <v>150000</v>
      </c>
      <c r="F19" s="35">
        <v>0</v>
      </c>
      <c r="G19" s="89">
        <v>0</v>
      </c>
      <c r="H19" s="35">
        <f t="shared" si="2"/>
        <v>150000</v>
      </c>
      <c r="I19" s="89">
        <f t="shared" si="3"/>
        <v>97339.62</v>
      </c>
      <c r="J19" s="89">
        <v>0</v>
      </c>
      <c r="K19" s="6">
        <v>97339.62</v>
      </c>
      <c r="L19" s="35">
        <v>120000</v>
      </c>
      <c r="M19" s="89">
        <v>0</v>
      </c>
      <c r="N19" s="6">
        <f t="shared" si="16"/>
        <v>120000</v>
      </c>
      <c r="O19" s="6">
        <f t="shared" si="5"/>
        <v>-30000</v>
      </c>
      <c r="P19" s="78">
        <f t="shared" si="6"/>
        <v>-20</v>
      </c>
    </row>
    <row r="20" spans="1:16" ht="20.100000000000001" customHeight="1" x14ac:dyDescent="0.2">
      <c r="A20" s="64">
        <v>31215</v>
      </c>
      <c r="B20" s="34" t="s">
        <v>19</v>
      </c>
      <c r="C20" s="37">
        <v>160000</v>
      </c>
      <c r="D20" s="89">
        <v>0</v>
      </c>
      <c r="E20" s="3">
        <f t="shared" si="15"/>
        <v>160000</v>
      </c>
      <c r="F20" s="35">
        <v>0</v>
      </c>
      <c r="G20" s="89">
        <v>0</v>
      </c>
      <c r="H20" s="35">
        <f t="shared" si="2"/>
        <v>160000</v>
      </c>
      <c r="I20" s="89">
        <f t="shared" si="3"/>
        <v>225998.22</v>
      </c>
      <c r="J20" s="89">
        <v>0</v>
      </c>
      <c r="K20" s="6">
        <v>225998.22</v>
      </c>
      <c r="L20" s="35">
        <v>220000</v>
      </c>
      <c r="M20" s="89">
        <v>0</v>
      </c>
      <c r="N20" s="6">
        <f t="shared" si="16"/>
        <v>220000</v>
      </c>
      <c r="O20" s="6">
        <f t="shared" si="5"/>
        <v>60000</v>
      </c>
      <c r="P20" s="78">
        <f t="shared" si="6"/>
        <v>37.5</v>
      </c>
    </row>
    <row r="21" spans="1:16" ht="20.100000000000001" customHeight="1" x14ac:dyDescent="0.2">
      <c r="A21" s="64">
        <v>31216</v>
      </c>
      <c r="B21" s="34" t="s">
        <v>20</v>
      </c>
      <c r="C21" s="37">
        <v>630000</v>
      </c>
      <c r="D21" s="89">
        <v>0</v>
      </c>
      <c r="E21" s="3">
        <f t="shared" si="15"/>
        <v>630000</v>
      </c>
      <c r="F21" s="35">
        <v>0</v>
      </c>
      <c r="G21" s="89">
        <v>0</v>
      </c>
      <c r="H21" s="35">
        <f t="shared" si="2"/>
        <v>630000</v>
      </c>
      <c r="I21" s="89">
        <f t="shared" si="3"/>
        <v>607802.88</v>
      </c>
      <c r="J21" s="89">
        <v>4500</v>
      </c>
      <c r="K21" s="6">
        <v>612302.88</v>
      </c>
      <c r="L21" s="35">
        <v>660000</v>
      </c>
      <c r="M21" s="89">
        <v>0</v>
      </c>
      <c r="N21" s="6">
        <f t="shared" si="16"/>
        <v>660000</v>
      </c>
      <c r="O21" s="6">
        <f t="shared" si="5"/>
        <v>30000</v>
      </c>
      <c r="P21" s="78">
        <f t="shared" si="6"/>
        <v>4.7619047619047734</v>
      </c>
    </row>
    <row r="22" spans="1:16" ht="20.100000000000001" customHeight="1" x14ac:dyDescent="0.2">
      <c r="A22" s="58">
        <v>313</v>
      </c>
      <c r="B22" s="59" t="s">
        <v>21</v>
      </c>
      <c r="C22" s="60">
        <v>8600000</v>
      </c>
      <c r="D22" s="87">
        <v>0</v>
      </c>
      <c r="E22" s="9">
        <f t="shared" ref="E22:N22" si="17">E23+E26</f>
        <v>8600000</v>
      </c>
      <c r="F22" s="60">
        <v>0</v>
      </c>
      <c r="G22" s="87">
        <f>G23+G26</f>
        <v>600000</v>
      </c>
      <c r="H22" s="60">
        <f t="shared" si="2"/>
        <v>9200000</v>
      </c>
      <c r="I22" s="87">
        <f t="shared" si="3"/>
        <v>-51598.36</v>
      </c>
      <c r="J22" s="87">
        <f t="shared" si="17"/>
        <v>53098.36</v>
      </c>
      <c r="K22" s="9">
        <v>1500</v>
      </c>
      <c r="L22" s="60">
        <f t="shared" si="17"/>
        <v>9677600</v>
      </c>
      <c r="M22" s="87">
        <f t="shared" si="17"/>
        <v>49500</v>
      </c>
      <c r="N22" s="9">
        <f t="shared" si="17"/>
        <v>9727100</v>
      </c>
      <c r="O22" s="9">
        <f t="shared" si="5"/>
        <v>527100</v>
      </c>
      <c r="P22" s="73">
        <f t="shared" si="6"/>
        <v>5.7293478260869648</v>
      </c>
    </row>
    <row r="23" spans="1:16" ht="20.100000000000001" customHeight="1" x14ac:dyDescent="0.2">
      <c r="A23" s="61">
        <v>3132</v>
      </c>
      <c r="B23" s="62" t="s">
        <v>177</v>
      </c>
      <c r="C23" s="63">
        <v>8600000</v>
      </c>
      <c r="D23" s="88">
        <v>0</v>
      </c>
      <c r="E23" s="5">
        <f t="shared" ref="E23:N23" si="18">SUM(E24:E25)</f>
        <v>8600000</v>
      </c>
      <c r="F23" s="63">
        <v>0</v>
      </c>
      <c r="G23" s="88">
        <f>G24</f>
        <v>600000</v>
      </c>
      <c r="H23" s="63">
        <f t="shared" si="2"/>
        <v>9200000</v>
      </c>
      <c r="I23" s="88">
        <f t="shared" si="3"/>
        <v>9021854.3000000007</v>
      </c>
      <c r="J23" s="88">
        <f t="shared" ref="J23" si="19">SUM(J24:J25)</f>
        <v>53098.36</v>
      </c>
      <c r="K23" s="5">
        <v>9074952.6600000001</v>
      </c>
      <c r="L23" s="63">
        <f t="shared" si="18"/>
        <v>9677600</v>
      </c>
      <c r="M23" s="88">
        <f t="shared" si="18"/>
        <v>49500</v>
      </c>
      <c r="N23" s="5">
        <f t="shared" si="18"/>
        <v>9727100</v>
      </c>
      <c r="O23" s="5">
        <f t="shared" si="5"/>
        <v>527100</v>
      </c>
      <c r="P23" s="74">
        <f t="shared" si="6"/>
        <v>5.7293478260869648</v>
      </c>
    </row>
    <row r="24" spans="1:16" ht="20.100000000000001" customHeight="1" x14ac:dyDescent="0.2">
      <c r="A24" s="64">
        <v>31321</v>
      </c>
      <c r="B24" s="34" t="s">
        <v>177</v>
      </c>
      <c r="C24" s="35">
        <v>8600000</v>
      </c>
      <c r="D24" s="89"/>
      <c r="E24" s="6">
        <f>SUM(C24:D24)</f>
        <v>8600000</v>
      </c>
      <c r="F24" s="35">
        <v>0</v>
      </c>
      <c r="G24" s="89">
        <v>600000</v>
      </c>
      <c r="H24" s="35">
        <f t="shared" si="2"/>
        <v>9200000</v>
      </c>
      <c r="I24" s="89">
        <f t="shared" si="3"/>
        <v>9021854.3000000007</v>
      </c>
      <c r="J24" s="89">
        <v>53098.36</v>
      </c>
      <c r="K24" s="6">
        <v>9074952.6600000001</v>
      </c>
      <c r="L24" s="35">
        <f>N24-M24</f>
        <v>9677600</v>
      </c>
      <c r="M24" s="89">
        <v>49500</v>
      </c>
      <c r="N24" s="6">
        <v>9727100</v>
      </c>
      <c r="O24" s="6">
        <f t="shared" si="5"/>
        <v>527100</v>
      </c>
      <c r="P24" s="78">
        <f t="shared" si="6"/>
        <v>5.7293478260869648</v>
      </c>
    </row>
    <row r="25" spans="1:16" ht="20.100000000000001" customHeight="1" x14ac:dyDescent="0.2">
      <c r="A25" s="64">
        <v>31322</v>
      </c>
      <c r="B25" s="34" t="s">
        <v>178</v>
      </c>
      <c r="C25" s="35">
        <v>0</v>
      </c>
      <c r="D25" s="89"/>
      <c r="E25" s="6">
        <f>SUM(C25:D25)</f>
        <v>0</v>
      </c>
      <c r="F25" s="35">
        <v>0</v>
      </c>
      <c r="G25" s="89">
        <v>0</v>
      </c>
      <c r="H25" s="35">
        <f t="shared" si="2"/>
        <v>0</v>
      </c>
      <c r="I25" s="89">
        <f t="shared" si="3"/>
        <v>0</v>
      </c>
      <c r="J25" s="89">
        <v>0</v>
      </c>
      <c r="K25" s="6">
        <v>0</v>
      </c>
      <c r="L25" s="35">
        <v>0</v>
      </c>
      <c r="M25" s="89">
        <v>0</v>
      </c>
      <c r="N25" s="6">
        <f t="shared" ref="N25" si="20">L25+M25</f>
        <v>0</v>
      </c>
      <c r="O25" s="6">
        <f t="shared" si="5"/>
        <v>0</v>
      </c>
      <c r="P25" s="78" t="e">
        <f t="shared" si="6"/>
        <v>#DIV/0!</v>
      </c>
    </row>
    <row r="26" spans="1:16" ht="20.100000000000001" customHeight="1" x14ac:dyDescent="0.2">
      <c r="A26" s="61">
        <v>3133</v>
      </c>
      <c r="B26" s="62" t="s">
        <v>22</v>
      </c>
      <c r="C26" s="63">
        <v>0</v>
      </c>
      <c r="D26" s="88">
        <v>0</v>
      </c>
      <c r="E26" s="5">
        <f t="shared" ref="E26:N26" si="21">SUM(E27:E28)</f>
        <v>0</v>
      </c>
      <c r="F26" s="63">
        <v>0</v>
      </c>
      <c r="G26" s="88">
        <v>0</v>
      </c>
      <c r="H26" s="63">
        <f t="shared" si="2"/>
        <v>0</v>
      </c>
      <c r="I26" s="88">
        <f t="shared" si="3"/>
        <v>0</v>
      </c>
      <c r="J26" s="88">
        <f t="shared" ref="J26" si="22">SUM(J27:J28)</f>
        <v>0</v>
      </c>
      <c r="K26" s="5">
        <v>0</v>
      </c>
      <c r="L26" s="63">
        <f t="shared" si="21"/>
        <v>0</v>
      </c>
      <c r="M26" s="88">
        <f t="shared" si="21"/>
        <v>0</v>
      </c>
      <c r="N26" s="5">
        <f t="shared" si="21"/>
        <v>0</v>
      </c>
      <c r="O26" s="5">
        <f t="shared" si="5"/>
        <v>0</v>
      </c>
      <c r="P26" s="74" t="e">
        <f t="shared" si="6"/>
        <v>#DIV/0!</v>
      </c>
    </row>
    <row r="27" spans="1:16" ht="20.100000000000001" customHeight="1" x14ac:dyDescent="0.2">
      <c r="A27" s="64">
        <v>31332</v>
      </c>
      <c r="B27" s="34" t="s">
        <v>22</v>
      </c>
      <c r="C27" s="35">
        <v>0</v>
      </c>
      <c r="D27" s="89">
        <v>0</v>
      </c>
      <c r="E27" s="6">
        <f>SUM(C27:D27)</f>
        <v>0</v>
      </c>
      <c r="F27" s="35">
        <v>0</v>
      </c>
      <c r="G27" s="89">
        <v>0</v>
      </c>
      <c r="H27" s="35">
        <f t="shared" si="2"/>
        <v>0</v>
      </c>
      <c r="I27" s="89">
        <f t="shared" si="3"/>
        <v>0</v>
      </c>
      <c r="J27" s="89">
        <v>0</v>
      </c>
      <c r="K27" s="6">
        <v>0</v>
      </c>
      <c r="L27" s="35">
        <f>C27+F27</f>
        <v>0</v>
      </c>
      <c r="M27" s="89">
        <f>D27+G27</f>
        <v>0</v>
      </c>
      <c r="N27" s="6">
        <f t="shared" ref="N27:N28" si="23">L27+M27</f>
        <v>0</v>
      </c>
      <c r="O27" s="6">
        <f t="shared" si="5"/>
        <v>0</v>
      </c>
      <c r="P27" s="78" t="e">
        <f t="shared" si="6"/>
        <v>#DIV/0!</v>
      </c>
    </row>
    <row r="28" spans="1:16" ht="20.100000000000001" customHeight="1" x14ac:dyDescent="0.2">
      <c r="A28" s="64">
        <v>31333</v>
      </c>
      <c r="B28" s="34" t="s">
        <v>179</v>
      </c>
      <c r="C28" s="35">
        <v>0</v>
      </c>
      <c r="D28" s="89">
        <v>0</v>
      </c>
      <c r="E28" s="6">
        <f>SUM(C28:D28)</f>
        <v>0</v>
      </c>
      <c r="F28" s="35">
        <v>0</v>
      </c>
      <c r="G28" s="89">
        <v>0</v>
      </c>
      <c r="H28" s="35">
        <f t="shared" si="2"/>
        <v>0</v>
      </c>
      <c r="I28" s="89">
        <f t="shared" si="3"/>
        <v>0</v>
      </c>
      <c r="J28" s="89">
        <v>0</v>
      </c>
      <c r="K28" s="6">
        <v>0</v>
      </c>
      <c r="L28" s="35">
        <f>C28+F28</f>
        <v>0</v>
      </c>
      <c r="M28" s="89">
        <f>D28+G28</f>
        <v>0</v>
      </c>
      <c r="N28" s="6">
        <f t="shared" si="23"/>
        <v>0</v>
      </c>
      <c r="O28" s="6">
        <f t="shared" si="5"/>
        <v>0</v>
      </c>
      <c r="P28" s="78" t="e">
        <f t="shared" si="6"/>
        <v>#DIV/0!</v>
      </c>
    </row>
    <row r="29" spans="1:16" ht="20.100000000000001" customHeight="1" x14ac:dyDescent="0.2">
      <c r="A29" s="55">
        <v>32</v>
      </c>
      <c r="B29" s="56" t="s">
        <v>23</v>
      </c>
      <c r="C29" s="57">
        <v>33742549</v>
      </c>
      <c r="D29" s="86">
        <v>1332242.29</v>
      </c>
      <c r="E29" s="8">
        <f t="shared" ref="E29:J29" si="24">E30+E46+E92+E160+E165</f>
        <v>35074791.289999999</v>
      </c>
      <c r="F29" s="57">
        <v>22839500</v>
      </c>
      <c r="G29" s="86">
        <f>G30+G46+G79+G84+G87+G90+G92+G160+G165+G188</f>
        <v>3808871.9999999981</v>
      </c>
      <c r="H29" s="57">
        <f t="shared" si="2"/>
        <v>61723163.289999999</v>
      </c>
      <c r="I29" s="86">
        <f t="shared" si="3"/>
        <v>60956824.25999999</v>
      </c>
      <c r="J29" s="86">
        <f t="shared" si="24"/>
        <v>1426837.5899999999</v>
      </c>
      <c r="K29" s="8">
        <v>62383661.849999987</v>
      </c>
      <c r="L29" s="57">
        <f>L30+L46+L92+L160+L165</f>
        <v>70668711</v>
      </c>
      <c r="M29" s="86">
        <f>M30+M46+M92+M160+M165</f>
        <v>803227</v>
      </c>
      <c r="N29" s="8">
        <f>N30+N46+N92+N160+N165</f>
        <v>71330700</v>
      </c>
      <c r="O29" s="8">
        <f t="shared" si="5"/>
        <v>9607536.7100000009</v>
      </c>
      <c r="P29" s="72">
        <f t="shared" si="6"/>
        <v>15.565528721948297</v>
      </c>
    </row>
    <row r="30" spans="1:16" ht="20.100000000000001" customHeight="1" x14ac:dyDescent="0.2">
      <c r="A30" s="58">
        <v>321</v>
      </c>
      <c r="B30" s="59" t="s">
        <v>24</v>
      </c>
      <c r="C30" s="60">
        <v>2475000</v>
      </c>
      <c r="D30" s="87">
        <v>0</v>
      </c>
      <c r="E30" s="9">
        <f t="shared" ref="E30:N30" si="25">E31+E39+E41+E44</f>
        <v>2475000</v>
      </c>
      <c r="F30" s="60">
        <v>0</v>
      </c>
      <c r="G30" s="87">
        <f>G31+G39+G41+G44</f>
        <v>-501500</v>
      </c>
      <c r="H30" s="60">
        <f t="shared" si="2"/>
        <v>1973500</v>
      </c>
      <c r="I30" s="87">
        <f t="shared" si="3"/>
        <v>1791960.1099999999</v>
      </c>
      <c r="J30" s="87">
        <f t="shared" ref="J30" si="26">J31+J39+J41+J44</f>
        <v>4679.83</v>
      </c>
      <c r="K30" s="9">
        <v>1796639.94</v>
      </c>
      <c r="L30" s="60">
        <f t="shared" si="25"/>
        <v>2383600</v>
      </c>
      <c r="M30" s="87">
        <f t="shared" si="25"/>
        <v>0</v>
      </c>
      <c r="N30" s="9">
        <f t="shared" si="25"/>
        <v>2238600</v>
      </c>
      <c r="O30" s="9">
        <f t="shared" si="5"/>
        <v>265100</v>
      </c>
      <c r="P30" s="73">
        <f t="shared" si="6"/>
        <v>13.432987078794014</v>
      </c>
    </row>
    <row r="31" spans="1:16" ht="20.100000000000001" customHeight="1" x14ac:dyDescent="0.2">
      <c r="A31" s="61">
        <v>3211</v>
      </c>
      <c r="B31" s="62" t="s">
        <v>25</v>
      </c>
      <c r="C31" s="63">
        <v>590000</v>
      </c>
      <c r="D31" s="88">
        <v>0</v>
      </c>
      <c r="E31" s="5">
        <f t="shared" ref="E31:N31" si="27">SUM(E32:E38)</f>
        <v>590000</v>
      </c>
      <c r="F31" s="63">
        <v>0</v>
      </c>
      <c r="G31" s="88">
        <f>SUM(G32:G38)</f>
        <v>-371500</v>
      </c>
      <c r="H31" s="63">
        <f t="shared" si="2"/>
        <v>218500</v>
      </c>
      <c r="I31" s="88">
        <f t="shared" si="3"/>
        <v>171273.78</v>
      </c>
      <c r="J31" s="88">
        <f t="shared" ref="J31" si="28">SUM(J32:J38)</f>
        <v>0</v>
      </c>
      <c r="K31" s="5">
        <v>171273.78</v>
      </c>
      <c r="L31" s="63">
        <f t="shared" si="27"/>
        <v>590000</v>
      </c>
      <c r="M31" s="88">
        <f t="shared" si="27"/>
        <v>0</v>
      </c>
      <c r="N31" s="5">
        <f t="shared" si="27"/>
        <v>590000</v>
      </c>
      <c r="O31" s="5">
        <f t="shared" si="5"/>
        <v>371500</v>
      </c>
      <c r="P31" s="74">
        <f t="shared" si="6"/>
        <v>170.0228832951945</v>
      </c>
    </row>
    <row r="32" spans="1:16" ht="20.100000000000001" customHeight="1" x14ac:dyDescent="0.2">
      <c r="A32" s="64">
        <v>32111</v>
      </c>
      <c r="B32" s="34" t="s">
        <v>26</v>
      </c>
      <c r="C32" s="37">
        <v>100000</v>
      </c>
      <c r="D32" s="90"/>
      <c r="E32" s="3">
        <f t="shared" ref="E32:E38" si="29">SUM(C32:D32)</f>
        <v>100000</v>
      </c>
      <c r="F32" s="35">
        <v>0</v>
      </c>
      <c r="G32" s="89">
        <v>-30000</v>
      </c>
      <c r="H32" s="35">
        <f t="shared" si="2"/>
        <v>70000</v>
      </c>
      <c r="I32" s="89">
        <f t="shared" si="3"/>
        <v>58227</v>
      </c>
      <c r="J32" s="89">
        <v>0</v>
      </c>
      <c r="K32" s="6">
        <v>58227</v>
      </c>
      <c r="L32" s="35">
        <v>100000</v>
      </c>
      <c r="M32" s="89">
        <v>0</v>
      </c>
      <c r="N32" s="6">
        <v>100000</v>
      </c>
      <c r="O32" s="6">
        <f t="shared" si="5"/>
        <v>30000</v>
      </c>
      <c r="P32" s="78">
        <f t="shared" si="6"/>
        <v>42.857142857142861</v>
      </c>
    </row>
    <row r="33" spans="1:16" ht="20.100000000000001" customHeight="1" x14ac:dyDescent="0.2">
      <c r="A33" s="64">
        <v>32112</v>
      </c>
      <c r="B33" s="34" t="s">
        <v>27</v>
      </c>
      <c r="C33" s="37">
        <v>120000</v>
      </c>
      <c r="D33" s="90"/>
      <c r="E33" s="3">
        <f t="shared" si="29"/>
        <v>120000</v>
      </c>
      <c r="F33" s="35">
        <v>0</v>
      </c>
      <c r="G33" s="89">
        <v>-80000</v>
      </c>
      <c r="H33" s="35">
        <f t="shared" si="2"/>
        <v>40000</v>
      </c>
      <c r="I33" s="89">
        <f t="shared" si="3"/>
        <v>32052.47</v>
      </c>
      <c r="J33" s="89">
        <v>0</v>
      </c>
      <c r="K33" s="6">
        <v>32052.47</v>
      </c>
      <c r="L33" s="35">
        <v>120000</v>
      </c>
      <c r="M33" s="89">
        <v>0</v>
      </c>
      <c r="N33" s="6">
        <v>120000</v>
      </c>
      <c r="O33" s="6">
        <f t="shared" si="5"/>
        <v>80000</v>
      </c>
      <c r="P33" s="78">
        <f t="shared" si="6"/>
        <v>200</v>
      </c>
    </row>
    <row r="34" spans="1:16" ht="20.100000000000001" customHeight="1" x14ac:dyDescent="0.2">
      <c r="A34" s="64">
        <v>32113</v>
      </c>
      <c r="B34" s="34" t="s">
        <v>28</v>
      </c>
      <c r="C34" s="37">
        <v>125000</v>
      </c>
      <c r="D34" s="90"/>
      <c r="E34" s="3">
        <f t="shared" si="29"/>
        <v>125000</v>
      </c>
      <c r="F34" s="35">
        <v>0</v>
      </c>
      <c r="G34" s="89">
        <v>-60000</v>
      </c>
      <c r="H34" s="35">
        <f t="shared" si="2"/>
        <v>65000</v>
      </c>
      <c r="I34" s="89">
        <f t="shared" si="3"/>
        <v>52710</v>
      </c>
      <c r="J34" s="89">
        <v>0</v>
      </c>
      <c r="K34" s="6">
        <v>52710</v>
      </c>
      <c r="L34" s="35">
        <v>125000</v>
      </c>
      <c r="M34" s="89">
        <v>0</v>
      </c>
      <c r="N34" s="6">
        <v>125000</v>
      </c>
      <c r="O34" s="6">
        <f t="shared" si="5"/>
        <v>60000</v>
      </c>
      <c r="P34" s="78">
        <f t="shared" si="6"/>
        <v>92.307692307692321</v>
      </c>
    </row>
    <row r="35" spans="1:16" ht="20.100000000000001" customHeight="1" x14ac:dyDescent="0.2">
      <c r="A35" s="64">
        <v>32114</v>
      </c>
      <c r="B35" s="34" t="s">
        <v>180</v>
      </c>
      <c r="C35" s="37">
        <v>115000</v>
      </c>
      <c r="D35" s="90"/>
      <c r="E35" s="3">
        <f t="shared" si="29"/>
        <v>115000</v>
      </c>
      <c r="F35" s="35">
        <v>0</v>
      </c>
      <c r="G35" s="89">
        <v>-90000</v>
      </c>
      <c r="H35" s="35">
        <f t="shared" si="2"/>
        <v>25000</v>
      </c>
      <c r="I35" s="89">
        <f t="shared" si="3"/>
        <v>15178.38</v>
      </c>
      <c r="J35" s="89">
        <v>0</v>
      </c>
      <c r="K35" s="6">
        <v>15178.38</v>
      </c>
      <c r="L35" s="35">
        <v>115000</v>
      </c>
      <c r="M35" s="89">
        <v>0</v>
      </c>
      <c r="N35" s="6">
        <v>115000</v>
      </c>
      <c r="O35" s="6">
        <f t="shared" si="5"/>
        <v>90000</v>
      </c>
      <c r="P35" s="78">
        <f t="shared" si="6"/>
        <v>359.99999999999994</v>
      </c>
    </row>
    <row r="36" spans="1:16" ht="20.100000000000001" customHeight="1" x14ac:dyDescent="0.2">
      <c r="A36" s="64">
        <v>32115</v>
      </c>
      <c r="B36" s="34" t="s">
        <v>29</v>
      </c>
      <c r="C36" s="37">
        <v>10000</v>
      </c>
      <c r="D36" s="90"/>
      <c r="E36" s="3">
        <f t="shared" si="29"/>
        <v>10000</v>
      </c>
      <c r="F36" s="35">
        <v>0</v>
      </c>
      <c r="G36" s="89">
        <v>-3000</v>
      </c>
      <c r="H36" s="35">
        <f t="shared" si="2"/>
        <v>7000</v>
      </c>
      <c r="I36" s="89">
        <f t="shared" si="3"/>
        <v>4982</v>
      </c>
      <c r="J36" s="89">
        <v>0</v>
      </c>
      <c r="K36" s="6">
        <v>4982</v>
      </c>
      <c r="L36" s="35">
        <v>10000</v>
      </c>
      <c r="M36" s="89">
        <v>0</v>
      </c>
      <c r="N36" s="6">
        <v>10000</v>
      </c>
      <c r="O36" s="6">
        <f t="shared" si="5"/>
        <v>3000</v>
      </c>
      <c r="P36" s="78">
        <f t="shared" si="6"/>
        <v>42.857142857142861</v>
      </c>
    </row>
    <row r="37" spans="1:16" ht="20.100000000000001" customHeight="1" x14ac:dyDescent="0.2">
      <c r="A37" s="64">
        <v>32116</v>
      </c>
      <c r="B37" s="34" t="s">
        <v>181</v>
      </c>
      <c r="C37" s="37">
        <v>115000</v>
      </c>
      <c r="D37" s="90"/>
      <c r="E37" s="3">
        <f t="shared" si="29"/>
        <v>115000</v>
      </c>
      <c r="F37" s="35">
        <v>0</v>
      </c>
      <c r="G37" s="89">
        <v>-105000</v>
      </c>
      <c r="H37" s="35">
        <f t="shared" si="2"/>
        <v>10000</v>
      </c>
      <c r="I37" s="89">
        <f t="shared" si="3"/>
        <v>7139.93</v>
      </c>
      <c r="J37" s="89">
        <v>0</v>
      </c>
      <c r="K37" s="6">
        <v>7139.93</v>
      </c>
      <c r="L37" s="35">
        <v>115000</v>
      </c>
      <c r="M37" s="89">
        <v>0</v>
      </c>
      <c r="N37" s="6">
        <v>115000</v>
      </c>
      <c r="O37" s="6">
        <f t="shared" si="5"/>
        <v>105000</v>
      </c>
      <c r="P37" s="78">
        <f t="shared" si="6"/>
        <v>1050</v>
      </c>
    </row>
    <row r="38" spans="1:16" ht="20.100000000000001" customHeight="1" x14ac:dyDescent="0.2">
      <c r="A38" s="64">
        <v>32119</v>
      </c>
      <c r="B38" s="34" t="s">
        <v>182</v>
      </c>
      <c r="C38" s="37">
        <v>5000</v>
      </c>
      <c r="D38" s="90"/>
      <c r="E38" s="3">
        <f t="shared" si="29"/>
        <v>5000</v>
      </c>
      <c r="F38" s="35">
        <v>0</v>
      </c>
      <c r="G38" s="89">
        <v>-3500</v>
      </c>
      <c r="H38" s="35">
        <f t="shared" si="2"/>
        <v>1500</v>
      </c>
      <c r="I38" s="89">
        <f t="shared" si="3"/>
        <v>984</v>
      </c>
      <c r="J38" s="89">
        <v>0</v>
      </c>
      <c r="K38" s="6">
        <v>984</v>
      </c>
      <c r="L38" s="35">
        <v>5000</v>
      </c>
      <c r="M38" s="89">
        <v>0</v>
      </c>
      <c r="N38" s="6">
        <v>5000</v>
      </c>
      <c r="O38" s="6">
        <f t="shared" si="5"/>
        <v>3500</v>
      </c>
      <c r="P38" s="78">
        <f t="shared" si="6"/>
        <v>233.33333333333337</v>
      </c>
    </row>
    <row r="39" spans="1:16" ht="20.100000000000001" customHeight="1" x14ac:dyDescent="0.2">
      <c r="A39" s="61">
        <v>3212</v>
      </c>
      <c r="B39" s="62" t="s">
        <v>183</v>
      </c>
      <c r="C39" s="63">
        <v>1530000</v>
      </c>
      <c r="D39" s="88">
        <v>0</v>
      </c>
      <c r="E39" s="5">
        <f t="shared" ref="E39:N39" si="30">SUM(E40:E40)</f>
        <v>1530000</v>
      </c>
      <c r="F39" s="63">
        <v>0</v>
      </c>
      <c r="G39" s="88">
        <v>0</v>
      </c>
      <c r="H39" s="63">
        <f t="shared" si="2"/>
        <v>1530000</v>
      </c>
      <c r="I39" s="88">
        <f t="shared" si="3"/>
        <v>1431642.18</v>
      </c>
      <c r="J39" s="88">
        <f t="shared" si="30"/>
        <v>4679.83</v>
      </c>
      <c r="K39" s="5">
        <v>1436322.01</v>
      </c>
      <c r="L39" s="63">
        <f t="shared" si="30"/>
        <v>1466500</v>
      </c>
      <c r="M39" s="88">
        <f t="shared" si="30"/>
        <v>0</v>
      </c>
      <c r="N39" s="5">
        <f t="shared" si="30"/>
        <v>1466500</v>
      </c>
      <c r="O39" s="5">
        <f t="shared" si="5"/>
        <v>-63500</v>
      </c>
      <c r="P39" s="74">
        <f t="shared" si="6"/>
        <v>-4.1503267973856168</v>
      </c>
    </row>
    <row r="40" spans="1:16" ht="20.100000000000001" customHeight="1" x14ac:dyDescent="0.2">
      <c r="A40" s="64">
        <v>32121</v>
      </c>
      <c r="B40" s="34" t="s">
        <v>30</v>
      </c>
      <c r="C40" s="37">
        <v>1530000</v>
      </c>
      <c r="D40" s="90"/>
      <c r="E40" s="3">
        <f>SUM(C40:D40)</f>
        <v>1530000</v>
      </c>
      <c r="F40" s="35">
        <v>0</v>
      </c>
      <c r="G40" s="89">
        <v>0</v>
      </c>
      <c r="H40" s="35">
        <f t="shared" si="2"/>
        <v>1530000</v>
      </c>
      <c r="I40" s="89">
        <f t="shared" si="3"/>
        <v>1431642.18</v>
      </c>
      <c r="J40" s="89">
        <v>4679.83</v>
      </c>
      <c r="K40" s="6">
        <v>1436322.01</v>
      </c>
      <c r="L40" s="35">
        <v>1466500</v>
      </c>
      <c r="M40" s="89">
        <v>0</v>
      </c>
      <c r="N40" s="6">
        <v>1466500</v>
      </c>
      <c r="O40" s="6">
        <f t="shared" si="5"/>
        <v>-63500</v>
      </c>
      <c r="P40" s="78">
        <f t="shared" si="6"/>
        <v>-4.1503267973856168</v>
      </c>
    </row>
    <row r="41" spans="1:16" ht="20.100000000000001" customHeight="1" x14ac:dyDescent="0.2">
      <c r="A41" s="61">
        <v>3213</v>
      </c>
      <c r="B41" s="62" t="s">
        <v>31</v>
      </c>
      <c r="C41" s="63">
        <v>305000</v>
      </c>
      <c r="D41" s="88">
        <v>0</v>
      </c>
      <c r="E41" s="5">
        <f t="shared" ref="E41:N41" si="31">SUM(E42:E43)</f>
        <v>305000</v>
      </c>
      <c r="F41" s="63">
        <v>0</v>
      </c>
      <c r="G41" s="88">
        <f>G42+G43</f>
        <v>-130000</v>
      </c>
      <c r="H41" s="63">
        <f t="shared" si="2"/>
        <v>175000</v>
      </c>
      <c r="I41" s="88">
        <f t="shared" si="3"/>
        <v>170144.15000000002</v>
      </c>
      <c r="J41" s="88">
        <f t="shared" ref="J41" si="32">SUM(J42:J43)</f>
        <v>0</v>
      </c>
      <c r="K41" s="5">
        <v>170144.15000000002</v>
      </c>
      <c r="L41" s="63">
        <f t="shared" si="31"/>
        <v>305000</v>
      </c>
      <c r="M41" s="88">
        <f t="shared" si="31"/>
        <v>0</v>
      </c>
      <c r="N41" s="5">
        <f t="shared" si="31"/>
        <v>160000</v>
      </c>
      <c r="O41" s="5">
        <f t="shared" si="5"/>
        <v>-15000</v>
      </c>
      <c r="P41" s="74">
        <f t="shared" si="6"/>
        <v>-8.5714285714285694</v>
      </c>
    </row>
    <row r="42" spans="1:16" ht="20.100000000000001" customHeight="1" x14ac:dyDescent="0.2">
      <c r="A42" s="64">
        <v>32131</v>
      </c>
      <c r="B42" s="34" t="s">
        <v>32</v>
      </c>
      <c r="C42" s="37">
        <v>220000</v>
      </c>
      <c r="D42" s="90"/>
      <c r="E42" s="3">
        <f>SUM(C42:D42)</f>
        <v>220000</v>
      </c>
      <c r="F42" s="35">
        <v>0</v>
      </c>
      <c r="G42" s="89">
        <v>-130000</v>
      </c>
      <c r="H42" s="35">
        <f t="shared" si="2"/>
        <v>90000</v>
      </c>
      <c r="I42" s="89">
        <f t="shared" si="3"/>
        <v>76937.350000000006</v>
      </c>
      <c r="J42" s="89">
        <v>0</v>
      </c>
      <c r="K42" s="6">
        <v>76937.350000000006</v>
      </c>
      <c r="L42" s="35">
        <v>220000</v>
      </c>
      <c r="M42" s="89">
        <v>0</v>
      </c>
      <c r="N42" s="6">
        <v>70000</v>
      </c>
      <c r="O42" s="6">
        <f t="shared" si="5"/>
        <v>-20000</v>
      </c>
      <c r="P42" s="78">
        <f t="shared" si="6"/>
        <v>-22.222222222222214</v>
      </c>
    </row>
    <row r="43" spans="1:16" ht="20.100000000000001" customHeight="1" x14ac:dyDescent="0.2">
      <c r="A43" s="64">
        <v>32132</v>
      </c>
      <c r="B43" s="34" t="s">
        <v>33</v>
      </c>
      <c r="C43" s="37">
        <v>85000</v>
      </c>
      <c r="D43" s="90"/>
      <c r="E43" s="3">
        <f>SUM(C43:D43)</f>
        <v>85000</v>
      </c>
      <c r="F43" s="35">
        <v>0</v>
      </c>
      <c r="G43" s="89">
        <v>0</v>
      </c>
      <c r="H43" s="35">
        <f t="shared" si="2"/>
        <v>85000</v>
      </c>
      <c r="I43" s="89">
        <f t="shared" si="3"/>
        <v>93206.8</v>
      </c>
      <c r="J43" s="89">
        <v>0</v>
      </c>
      <c r="K43" s="6">
        <v>93206.8</v>
      </c>
      <c r="L43" s="35">
        <v>85000</v>
      </c>
      <c r="M43" s="89">
        <v>0</v>
      </c>
      <c r="N43" s="6">
        <v>90000</v>
      </c>
      <c r="O43" s="6">
        <f t="shared" si="5"/>
        <v>5000</v>
      </c>
      <c r="P43" s="78">
        <f t="shared" si="6"/>
        <v>5.8823529411764781</v>
      </c>
    </row>
    <row r="44" spans="1:16" ht="20.100000000000001" customHeight="1" x14ac:dyDescent="0.2">
      <c r="A44" s="61">
        <v>3214</v>
      </c>
      <c r="B44" s="62" t="s">
        <v>143</v>
      </c>
      <c r="C44" s="63">
        <v>50000</v>
      </c>
      <c r="D44" s="88">
        <v>0</v>
      </c>
      <c r="E44" s="5">
        <f t="shared" ref="E44:N44" si="33">SUM(E45:E45)</f>
        <v>50000</v>
      </c>
      <c r="F44" s="63">
        <v>0</v>
      </c>
      <c r="G44" s="88">
        <v>0</v>
      </c>
      <c r="H44" s="63">
        <f t="shared" si="2"/>
        <v>50000</v>
      </c>
      <c r="I44" s="88">
        <f t="shared" si="3"/>
        <v>18900</v>
      </c>
      <c r="J44" s="88">
        <f t="shared" si="33"/>
        <v>0</v>
      </c>
      <c r="K44" s="5">
        <v>18900</v>
      </c>
      <c r="L44" s="63">
        <f t="shared" si="33"/>
        <v>22100</v>
      </c>
      <c r="M44" s="88">
        <f t="shared" si="33"/>
        <v>0</v>
      </c>
      <c r="N44" s="5">
        <f t="shared" si="33"/>
        <v>22100</v>
      </c>
      <c r="O44" s="5">
        <f t="shared" si="5"/>
        <v>-27900</v>
      </c>
      <c r="P44" s="74">
        <f t="shared" si="6"/>
        <v>-55.8</v>
      </c>
    </row>
    <row r="45" spans="1:16" ht="20.100000000000001" customHeight="1" x14ac:dyDescent="0.2">
      <c r="A45" s="64">
        <v>32141</v>
      </c>
      <c r="B45" s="34" t="s">
        <v>144</v>
      </c>
      <c r="C45" s="37">
        <v>50000</v>
      </c>
      <c r="D45" s="90"/>
      <c r="E45" s="3">
        <f>SUM(C45:D45)</f>
        <v>50000</v>
      </c>
      <c r="F45" s="35">
        <v>0</v>
      </c>
      <c r="G45" s="89">
        <v>0</v>
      </c>
      <c r="H45" s="35">
        <f t="shared" si="2"/>
        <v>50000</v>
      </c>
      <c r="I45" s="89">
        <f t="shared" si="3"/>
        <v>18900</v>
      </c>
      <c r="J45" s="89">
        <v>0</v>
      </c>
      <c r="K45" s="6">
        <v>18900</v>
      </c>
      <c r="L45" s="35">
        <v>22100</v>
      </c>
      <c r="M45" s="89"/>
      <c r="N45" s="6">
        <v>22100</v>
      </c>
      <c r="O45" s="6">
        <f t="shared" si="5"/>
        <v>-27900</v>
      </c>
      <c r="P45" s="78">
        <f t="shared" si="6"/>
        <v>-55.8</v>
      </c>
    </row>
    <row r="46" spans="1:16" ht="20.100000000000001" customHeight="1" x14ac:dyDescent="0.2">
      <c r="A46" s="58">
        <v>322</v>
      </c>
      <c r="B46" s="59" t="s">
        <v>34</v>
      </c>
      <c r="C46" s="60">
        <v>17748129</v>
      </c>
      <c r="D46" s="87">
        <v>0</v>
      </c>
      <c r="E46" s="9">
        <f>C46+D46</f>
        <v>17748129</v>
      </c>
      <c r="F46" s="60">
        <v>19537300</v>
      </c>
      <c r="G46" s="87">
        <v>3764422</v>
      </c>
      <c r="H46" s="60">
        <f t="shared" si="2"/>
        <v>41049851</v>
      </c>
      <c r="I46" s="87">
        <f t="shared" si="3"/>
        <v>45870582.29999999</v>
      </c>
      <c r="J46" s="87">
        <f>J47+J55+J79+J84+J87+J90</f>
        <v>417.82</v>
      </c>
      <c r="K46" s="9">
        <v>45871000.11999999</v>
      </c>
      <c r="L46" s="60">
        <f>L47+L55+L79+L84+L87+L90</f>
        <v>52570413</v>
      </c>
      <c r="M46" s="87">
        <f>M47+M55+M79+M84+M87+M90</f>
        <v>0</v>
      </c>
      <c r="N46" s="9">
        <f>N47+N55+N79+N84+N87+N90</f>
        <v>52570000</v>
      </c>
      <c r="O46" s="9">
        <f t="shared" si="5"/>
        <v>11520149</v>
      </c>
      <c r="P46" s="73">
        <f t="shared" si="6"/>
        <v>28.063802229148166</v>
      </c>
    </row>
    <row r="47" spans="1:16" ht="20.100000000000001" customHeight="1" x14ac:dyDescent="0.2">
      <c r="A47" s="61">
        <v>3221</v>
      </c>
      <c r="B47" s="62" t="s">
        <v>35</v>
      </c>
      <c r="C47" s="63">
        <v>1356166</v>
      </c>
      <c r="D47" s="88">
        <v>0</v>
      </c>
      <c r="E47" s="5">
        <f>C47+D47</f>
        <v>1356166</v>
      </c>
      <c r="F47" s="63">
        <v>832400</v>
      </c>
      <c r="G47" s="88">
        <v>94972</v>
      </c>
      <c r="H47" s="63">
        <f t="shared" si="2"/>
        <v>2283538</v>
      </c>
      <c r="I47" s="88">
        <f t="shared" si="3"/>
        <v>1503572.2299999997</v>
      </c>
      <c r="J47" s="88">
        <f t="shared" ref="J47" si="34">J48+J49+J50+J52</f>
        <v>417.82</v>
      </c>
      <c r="K47" s="5">
        <v>1503990.0499999998</v>
      </c>
      <c r="L47" s="63">
        <f t="shared" ref="L47:N47" si="35">L48+L49+L50+L52</f>
        <v>1603600</v>
      </c>
      <c r="M47" s="88">
        <f t="shared" si="35"/>
        <v>0</v>
      </c>
      <c r="N47" s="5">
        <f t="shared" si="35"/>
        <v>1603600</v>
      </c>
      <c r="O47" s="5">
        <f t="shared" si="5"/>
        <v>-679938</v>
      </c>
      <c r="P47" s="74">
        <f t="shared" si="6"/>
        <v>-29.775637628977492</v>
      </c>
    </row>
    <row r="48" spans="1:16" ht="20.100000000000001" customHeight="1" x14ac:dyDescent="0.2">
      <c r="A48" s="66">
        <v>32211</v>
      </c>
      <c r="B48" s="67" t="s">
        <v>36</v>
      </c>
      <c r="C48" s="68">
        <v>539350</v>
      </c>
      <c r="D48" s="91"/>
      <c r="E48" s="16">
        <f>SUM(C48:D48)</f>
        <v>539350</v>
      </c>
      <c r="F48" s="68">
        <v>0</v>
      </c>
      <c r="G48" s="91">
        <v>0</v>
      </c>
      <c r="H48" s="68">
        <f t="shared" si="2"/>
        <v>539350</v>
      </c>
      <c r="I48" s="91">
        <f t="shared" si="3"/>
        <v>446990.85</v>
      </c>
      <c r="J48" s="91">
        <v>417.82</v>
      </c>
      <c r="K48" s="16">
        <v>447408.67</v>
      </c>
      <c r="L48" s="68">
        <v>453000</v>
      </c>
      <c r="M48" s="96"/>
      <c r="N48" s="16">
        <v>453000</v>
      </c>
      <c r="O48" s="21">
        <f t="shared" si="5"/>
        <v>-86350</v>
      </c>
      <c r="P48" s="79">
        <f t="shared" si="6"/>
        <v>-16.010012051543526</v>
      </c>
    </row>
    <row r="49" spans="1:16" ht="20.100000000000001" customHeight="1" x14ac:dyDescent="0.2">
      <c r="A49" s="66">
        <v>32212</v>
      </c>
      <c r="B49" s="67" t="s">
        <v>184</v>
      </c>
      <c r="C49" s="68">
        <v>50000</v>
      </c>
      <c r="D49" s="91"/>
      <c r="E49" s="16">
        <f>SUM(C49:D49)</f>
        <v>50000</v>
      </c>
      <c r="F49" s="68">
        <v>0</v>
      </c>
      <c r="G49" s="91">
        <v>0</v>
      </c>
      <c r="H49" s="68">
        <f t="shared" si="2"/>
        <v>50000</v>
      </c>
      <c r="I49" s="91">
        <f t="shared" si="3"/>
        <v>62590.2</v>
      </c>
      <c r="J49" s="91">
        <v>0</v>
      </c>
      <c r="K49" s="16">
        <v>62590.2</v>
      </c>
      <c r="L49" s="68">
        <v>65000</v>
      </c>
      <c r="M49" s="96"/>
      <c r="N49" s="16">
        <v>65000</v>
      </c>
      <c r="O49" s="21">
        <f t="shared" si="5"/>
        <v>15000</v>
      </c>
      <c r="P49" s="79">
        <f t="shared" si="6"/>
        <v>30</v>
      </c>
    </row>
    <row r="50" spans="1:16" ht="20.100000000000001" customHeight="1" x14ac:dyDescent="0.2">
      <c r="A50" s="66">
        <v>32214</v>
      </c>
      <c r="B50" s="67" t="s">
        <v>37</v>
      </c>
      <c r="C50" s="68">
        <v>152425</v>
      </c>
      <c r="D50" s="91">
        <v>0</v>
      </c>
      <c r="E50" s="16">
        <f>C50+D50</f>
        <v>152425</v>
      </c>
      <c r="F50" s="68">
        <v>0</v>
      </c>
      <c r="G50" s="91">
        <v>0</v>
      </c>
      <c r="H50" s="68">
        <f t="shared" si="2"/>
        <v>152425</v>
      </c>
      <c r="I50" s="91">
        <f t="shared" si="3"/>
        <v>131676.29999999999</v>
      </c>
      <c r="J50" s="91">
        <f t="shared" ref="J50:M50" si="36">J51</f>
        <v>0</v>
      </c>
      <c r="K50" s="16">
        <v>131676.29999999999</v>
      </c>
      <c r="L50" s="68">
        <f>L51</f>
        <v>135600</v>
      </c>
      <c r="M50" s="91">
        <f t="shared" si="36"/>
        <v>0</v>
      </c>
      <c r="N50" s="16">
        <f>N51</f>
        <v>135600</v>
      </c>
      <c r="O50" s="16">
        <f t="shared" si="5"/>
        <v>-16825</v>
      </c>
      <c r="P50" s="79">
        <f t="shared" si="6"/>
        <v>-11.03821551582746</v>
      </c>
    </row>
    <row r="51" spans="1:16" ht="20.100000000000001" customHeight="1" x14ac:dyDescent="0.2">
      <c r="A51" s="64">
        <v>3221416</v>
      </c>
      <c r="B51" s="34" t="s">
        <v>38</v>
      </c>
      <c r="C51" s="37">
        <v>152425</v>
      </c>
      <c r="D51" s="90"/>
      <c r="E51" s="3">
        <f>SUM(C51:D51)</f>
        <v>152425</v>
      </c>
      <c r="F51" s="35">
        <v>0</v>
      </c>
      <c r="G51" s="89">
        <v>0</v>
      </c>
      <c r="H51" s="35">
        <f t="shared" si="2"/>
        <v>152425</v>
      </c>
      <c r="I51" s="89">
        <f t="shared" si="3"/>
        <v>131676.29999999999</v>
      </c>
      <c r="J51" s="89">
        <v>0</v>
      </c>
      <c r="K51" s="6">
        <v>131676.29999999999</v>
      </c>
      <c r="L51" s="35">
        <v>135600</v>
      </c>
      <c r="M51" s="89">
        <v>0</v>
      </c>
      <c r="N51" s="6">
        <v>135600</v>
      </c>
      <c r="O51" s="6">
        <f t="shared" si="5"/>
        <v>-16825</v>
      </c>
      <c r="P51" s="78">
        <f t="shared" si="6"/>
        <v>-11.03821551582746</v>
      </c>
    </row>
    <row r="52" spans="1:16" ht="20.100000000000001" customHeight="1" x14ac:dyDescent="0.2">
      <c r="A52" s="66">
        <v>32216</v>
      </c>
      <c r="B52" s="67" t="s">
        <v>39</v>
      </c>
      <c r="C52" s="68">
        <v>614391</v>
      </c>
      <c r="D52" s="91">
        <v>0</v>
      </c>
      <c r="E52" s="16">
        <f>C52+D52</f>
        <v>614391</v>
      </c>
      <c r="F52" s="68">
        <v>832400</v>
      </c>
      <c r="G52" s="91">
        <v>94972</v>
      </c>
      <c r="H52" s="68">
        <f t="shared" si="2"/>
        <v>1541763</v>
      </c>
      <c r="I52" s="91">
        <f t="shared" si="3"/>
        <v>862314.87999999989</v>
      </c>
      <c r="J52" s="91">
        <f t="shared" ref="J52" si="37">SUM(J53:J54)</f>
        <v>0</v>
      </c>
      <c r="K52" s="16">
        <v>862314.87999999989</v>
      </c>
      <c r="L52" s="68">
        <f>L53+L54</f>
        <v>950000</v>
      </c>
      <c r="M52" s="91">
        <f t="shared" ref="M52:N52" si="38">SUM(M53:M54)</f>
        <v>0</v>
      </c>
      <c r="N52" s="16">
        <f t="shared" si="38"/>
        <v>950000</v>
      </c>
      <c r="O52" s="16">
        <f t="shared" si="5"/>
        <v>-591763</v>
      </c>
      <c r="P52" s="79">
        <f t="shared" si="6"/>
        <v>-38.38222865641476</v>
      </c>
    </row>
    <row r="53" spans="1:16" ht="20.100000000000001" customHeight="1" x14ac:dyDescent="0.2">
      <c r="A53" s="64">
        <v>3221614</v>
      </c>
      <c r="B53" s="34" t="s">
        <v>40</v>
      </c>
      <c r="C53" s="37">
        <v>381063</v>
      </c>
      <c r="D53" s="90"/>
      <c r="E53" s="3">
        <f>SUM(C53:D53)</f>
        <v>381063</v>
      </c>
      <c r="F53" s="35">
        <v>832400</v>
      </c>
      <c r="G53" s="89">
        <v>0</v>
      </c>
      <c r="H53" s="35">
        <f t="shared" si="2"/>
        <v>1213463</v>
      </c>
      <c r="I53" s="89">
        <f t="shared" si="3"/>
        <v>590521.81999999995</v>
      </c>
      <c r="J53" s="89">
        <v>0</v>
      </c>
      <c r="K53" s="6">
        <v>590521.81999999995</v>
      </c>
      <c r="L53" s="35">
        <v>650000</v>
      </c>
      <c r="M53" s="89">
        <v>0</v>
      </c>
      <c r="N53" s="6">
        <v>650000</v>
      </c>
      <c r="O53" s="6">
        <f t="shared" si="5"/>
        <v>-563463</v>
      </c>
      <c r="P53" s="78">
        <f t="shared" si="6"/>
        <v>-46.434295895301304</v>
      </c>
    </row>
    <row r="54" spans="1:16" ht="20.100000000000001" customHeight="1" x14ac:dyDescent="0.2">
      <c r="A54" s="64">
        <v>3221615</v>
      </c>
      <c r="B54" s="34" t="s">
        <v>41</v>
      </c>
      <c r="C54" s="37">
        <v>233328</v>
      </c>
      <c r="D54" s="90"/>
      <c r="E54" s="3">
        <f>SUM(C54:D54)</f>
        <v>233328</v>
      </c>
      <c r="F54" s="35">
        <v>0</v>
      </c>
      <c r="G54" s="89">
        <v>94972</v>
      </c>
      <c r="H54" s="35">
        <f t="shared" si="2"/>
        <v>328300</v>
      </c>
      <c r="I54" s="89">
        <f t="shared" si="3"/>
        <v>271793.06</v>
      </c>
      <c r="J54" s="89">
        <v>0</v>
      </c>
      <c r="K54" s="6">
        <v>271793.06</v>
      </c>
      <c r="L54" s="35">
        <v>300000</v>
      </c>
      <c r="M54" s="89">
        <v>0</v>
      </c>
      <c r="N54" s="6">
        <v>300000</v>
      </c>
      <c r="O54" s="6">
        <f t="shared" si="5"/>
        <v>-28300</v>
      </c>
      <c r="P54" s="78">
        <f t="shared" si="6"/>
        <v>-8.6201644837039311</v>
      </c>
    </row>
    <row r="55" spans="1:16" ht="20.100000000000001" customHeight="1" x14ac:dyDescent="0.2">
      <c r="A55" s="61">
        <v>3222</v>
      </c>
      <c r="B55" s="62" t="s">
        <v>42</v>
      </c>
      <c r="C55" s="63">
        <v>13057538</v>
      </c>
      <c r="D55" s="88">
        <v>0</v>
      </c>
      <c r="E55" s="5">
        <f>C55+D55</f>
        <v>13057538</v>
      </c>
      <c r="F55" s="63">
        <v>18064850</v>
      </c>
      <c r="G55" s="88">
        <v>3669450</v>
      </c>
      <c r="H55" s="63">
        <f t="shared" si="2"/>
        <v>34791838</v>
      </c>
      <c r="I55" s="88">
        <f t="shared" si="3"/>
        <v>41697470.089999996</v>
      </c>
      <c r="J55" s="88">
        <f>J56+J77</f>
        <v>0</v>
      </c>
      <c r="K55" s="5">
        <v>41697470.089999996</v>
      </c>
      <c r="L55" s="63">
        <f>L56+L77</f>
        <v>47375538</v>
      </c>
      <c r="M55" s="88">
        <f>M56+M77</f>
        <v>0</v>
      </c>
      <c r="N55" s="5">
        <f>N56+N77</f>
        <v>47375300</v>
      </c>
      <c r="O55" s="5">
        <f t="shared" si="5"/>
        <v>12583462</v>
      </c>
      <c r="P55" s="74">
        <f t="shared" si="6"/>
        <v>36.167856380568338</v>
      </c>
    </row>
    <row r="56" spans="1:16" ht="20.100000000000001" customHeight="1" x14ac:dyDescent="0.2">
      <c r="A56" s="66">
        <v>32221</v>
      </c>
      <c r="B56" s="67" t="s">
        <v>43</v>
      </c>
      <c r="C56" s="68">
        <v>12757538</v>
      </c>
      <c r="D56" s="91">
        <v>0</v>
      </c>
      <c r="E56" s="16">
        <f>C56+D56</f>
        <v>12757538</v>
      </c>
      <c r="F56" s="68">
        <v>18064850</v>
      </c>
      <c r="G56" s="91">
        <v>3669450</v>
      </c>
      <c r="H56" s="68">
        <f t="shared" si="2"/>
        <v>34491838</v>
      </c>
      <c r="I56" s="91">
        <f t="shared" si="3"/>
        <v>41484862.089999996</v>
      </c>
      <c r="J56" s="91">
        <f>SUM(J57:J76)</f>
        <v>0</v>
      </c>
      <c r="K56" s="16">
        <v>41484862.089999996</v>
      </c>
      <c r="L56" s="68">
        <f>SUM(L57:L76)</f>
        <v>47075538</v>
      </c>
      <c r="M56" s="91">
        <f>SUM(M57:M76)</f>
        <v>0</v>
      </c>
      <c r="N56" s="16">
        <f>SUM(N57:N76)</f>
        <v>47075300</v>
      </c>
      <c r="O56" s="16">
        <f t="shared" si="5"/>
        <v>12583462</v>
      </c>
      <c r="P56" s="79">
        <f t="shared" si="6"/>
        <v>36.482433902188689</v>
      </c>
    </row>
    <row r="57" spans="1:16" ht="20.100000000000001" customHeight="1" x14ac:dyDescent="0.2">
      <c r="A57" s="64">
        <v>3222101</v>
      </c>
      <c r="B57" s="34" t="s">
        <v>44</v>
      </c>
      <c r="C57" s="37">
        <v>0</v>
      </c>
      <c r="D57" s="90"/>
      <c r="E57" s="3">
        <f t="shared" ref="E57:E76" si="39">SUM(C57:D57)</f>
        <v>0</v>
      </c>
      <c r="F57" s="35">
        <v>0</v>
      </c>
      <c r="G57" s="89">
        <v>0</v>
      </c>
      <c r="H57" s="35">
        <f t="shared" si="2"/>
        <v>0</v>
      </c>
      <c r="I57" s="89">
        <f t="shared" si="3"/>
        <v>0</v>
      </c>
      <c r="J57" s="89">
        <v>0</v>
      </c>
      <c r="K57" s="6">
        <v>0</v>
      </c>
      <c r="L57" s="35">
        <v>0</v>
      </c>
      <c r="M57" s="89">
        <v>0</v>
      </c>
      <c r="N57" s="6">
        <f t="shared" ref="N57:N89" si="40">L57+M57</f>
        <v>0</v>
      </c>
      <c r="O57" s="6">
        <f t="shared" si="5"/>
        <v>0</v>
      </c>
      <c r="P57" s="78" t="e">
        <f t="shared" si="6"/>
        <v>#DIV/0!</v>
      </c>
    </row>
    <row r="58" spans="1:16" ht="20.100000000000001" customHeight="1" x14ac:dyDescent="0.2">
      <c r="A58" s="64">
        <v>3222102</v>
      </c>
      <c r="B58" s="34" t="s">
        <v>45</v>
      </c>
      <c r="C58" s="37">
        <v>1408750</v>
      </c>
      <c r="D58" s="90"/>
      <c r="E58" s="3">
        <f t="shared" si="39"/>
        <v>1408750</v>
      </c>
      <c r="F58" s="35">
        <v>72400</v>
      </c>
      <c r="G58" s="89">
        <v>133850</v>
      </c>
      <c r="H58" s="35">
        <f t="shared" si="2"/>
        <v>1615000</v>
      </c>
      <c r="I58" s="89">
        <f t="shared" si="3"/>
        <v>641168.68000000005</v>
      </c>
      <c r="J58" s="89">
        <v>0</v>
      </c>
      <c r="K58" s="6">
        <v>641168.68000000005</v>
      </c>
      <c r="L58" s="35">
        <v>1528750</v>
      </c>
      <c r="M58" s="89">
        <v>0</v>
      </c>
      <c r="N58" s="6">
        <v>1528700</v>
      </c>
      <c r="O58" s="6">
        <f t="shared" si="5"/>
        <v>-86300</v>
      </c>
      <c r="P58" s="78">
        <f t="shared" si="6"/>
        <v>-5.3436532507739969</v>
      </c>
    </row>
    <row r="59" spans="1:16" ht="20.100000000000001" customHeight="1" x14ac:dyDescent="0.2">
      <c r="A59" s="64">
        <v>3222103</v>
      </c>
      <c r="B59" s="34" t="s">
        <v>46</v>
      </c>
      <c r="C59" s="37">
        <v>330000</v>
      </c>
      <c r="D59" s="90"/>
      <c r="E59" s="3">
        <f t="shared" si="39"/>
        <v>330000</v>
      </c>
      <c r="F59" s="35">
        <v>0</v>
      </c>
      <c r="G59" s="89">
        <v>0</v>
      </c>
      <c r="H59" s="35">
        <f t="shared" si="2"/>
        <v>330000</v>
      </c>
      <c r="I59" s="89">
        <f t="shared" si="3"/>
        <v>365467.82</v>
      </c>
      <c r="J59" s="89">
        <v>0</v>
      </c>
      <c r="K59" s="6">
        <v>365467.82</v>
      </c>
      <c r="L59" s="35">
        <v>330000</v>
      </c>
      <c r="M59" s="89">
        <v>0</v>
      </c>
      <c r="N59" s="6">
        <v>330000</v>
      </c>
      <c r="O59" s="6">
        <f t="shared" si="5"/>
        <v>0</v>
      </c>
      <c r="P59" s="78">
        <f t="shared" si="6"/>
        <v>0</v>
      </c>
    </row>
    <row r="60" spans="1:16" ht="20.100000000000001" customHeight="1" x14ac:dyDescent="0.2">
      <c r="A60" s="64">
        <v>3222104</v>
      </c>
      <c r="B60" s="34" t="s">
        <v>48</v>
      </c>
      <c r="C60" s="37">
        <v>212500</v>
      </c>
      <c r="D60" s="90"/>
      <c r="E60" s="3">
        <f t="shared" si="39"/>
        <v>212500</v>
      </c>
      <c r="F60" s="35">
        <v>0</v>
      </c>
      <c r="G60" s="89">
        <v>0</v>
      </c>
      <c r="H60" s="35">
        <f t="shared" si="2"/>
        <v>212500</v>
      </c>
      <c r="I60" s="89">
        <f t="shared" si="3"/>
        <v>117138.91</v>
      </c>
      <c r="J60" s="89">
        <v>0</v>
      </c>
      <c r="K60" s="6">
        <v>117138.91</v>
      </c>
      <c r="L60" s="35">
        <v>212500</v>
      </c>
      <c r="M60" s="89">
        <v>0</v>
      </c>
      <c r="N60" s="6">
        <v>212500</v>
      </c>
      <c r="O60" s="6">
        <f t="shared" si="5"/>
        <v>0</v>
      </c>
      <c r="P60" s="78">
        <f t="shared" si="6"/>
        <v>0</v>
      </c>
    </row>
    <row r="61" spans="1:16" ht="20.100000000000001" customHeight="1" x14ac:dyDescent="0.2">
      <c r="A61" s="64">
        <v>3222105</v>
      </c>
      <c r="B61" s="34" t="s">
        <v>185</v>
      </c>
      <c r="C61" s="37">
        <v>2076250</v>
      </c>
      <c r="D61" s="90"/>
      <c r="E61" s="3">
        <f t="shared" si="39"/>
        <v>2076250</v>
      </c>
      <c r="F61" s="35">
        <v>87500</v>
      </c>
      <c r="G61" s="89">
        <v>-68750</v>
      </c>
      <c r="H61" s="35">
        <f t="shared" si="2"/>
        <v>2095000</v>
      </c>
      <c r="I61" s="89">
        <f t="shared" si="3"/>
        <v>631564.48</v>
      </c>
      <c r="J61" s="89">
        <v>0</v>
      </c>
      <c r="K61" s="6">
        <v>631564.48</v>
      </c>
      <c r="L61" s="35">
        <v>2176250</v>
      </c>
      <c r="M61" s="89">
        <v>0</v>
      </c>
      <c r="N61" s="6">
        <v>2176200</v>
      </c>
      <c r="O61" s="6">
        <f t="shared" si="5"/>
        <v>81200</v>
      </c>
      <c r="P61" s="78">
        <f t="shared" si="6"/>
        <v>3.8758949880668183</v>
      </c>
    </row>
    <row r="62" spans="1:16" ht="20.100000000000001" customHeight="1" x14ac:dyDescent="0.2">
      <c r="A62" s="64">
        <v>3222106</v>
      </c>
      <c r="B62" s="34" t="s">
        <v>186</v>
      </c>
      <c r="C62" s="37">
        <v>1137500</v>
      </c>
      <c r="D62" s="90"/>
      <c r="E62" s="3">
        <f t="shared" si="39"/>
        <v>1137500</v>
      </c>
      <c r="F62" s="35">
        <v>0</v>
      </c>
      <c r="G62" s="89">
        <v>191250</v>
      </c>
      <c r="H62" s="35">
        <f t="shared" si="2"/>
        <v>1328750</v>
      </c>
      <c r="I62" s="89">
        <f t="shared" si="3"/>
        <v>593702.01</v>
      </c>
      <c r="J62" s="89">
        <v>0</v>
      </c>
      <c r="K62" s="6">
        <v>593702.01</v>
      </c>
      <c r="L62" s="35">
        <v>1332750</v>
      </c>
      <c r="M62" s="89">
        <v>0</v>
      </c>
      <c r="N62" s="6">
        <v>1332700</v>
      </c>
      <c r="O62" s="6">
        <f t="shared" si="5"/>
        <v>3950</v>
      </c>
      <c r="P62" s="78">
        <f t="shared" si="6"/>
        <v>0.29727187206020744</v>
      </c>
    </row>
    <row r="63" spans="1:16" ht="20.100000000000001" customHeight="1" x14ac:dyDescent="0.2">
      <c r="A63" s="64">
        <v>3222107</v>
      </c>
      <c r="B63" s="34" t="s">
        <v>49</v>
      </c>
      <c r="C63" s="37">
        <v>31250</v>
      </c>
      <c r="D63" s="90"/>
      <c r="E63" s="3">
        <f t="shared" si="39"/>
        <v>31250</v>
      </c>
      <c r="F63" s="35">
        <v>0</v>
      </c>
      <c r="G63" s="89">
        <v>0</v>
      </c>
      <c r="H63" s="35">
        <f t="shared" si="2"/>
        <v>31250</v>
      </c>
      <c r="I63" s="89">
        <f t="shared" si="3"/>
        <v>17062.5</v>
      </c>
      <c r="J63" s="89">
        <v>0</v>
      </c>
      <c r="K63" s="6">
        <v>17062.5</v>
      </c>
      <c r="L63" s="35">
        <v>31250</v>
      </c>
      <c r="M63" s="89">
        <v>0</v>
      </c>
      <c r="N63" s="6">
        <v>31200</v>
      </c>
      <c r="O63" s="6">
        <f t="shared" si="5"/>
        <v>-50</v>
      </c>
      <c r="P63" s="78">
        <f t="shared" si="6"/>
        <v>-0.1600000000000108</v>
      </c>
    </row>
    <row r="64" spans="1:16" ht="20.100000000000001" customHeight="1" x14ac:dyDescent="0.2">
      <c r="A64" s="64">
        <v>3222108</v>
      </c>
      <c r="B64" s="34" t="s">
        <v>50</v>
      </c>
      <c r="C64" s="37">
        <v>206250</v>
      </c>
      <c r="D64" s="90"/>
      <c r="E64" s="3">
        <f t="shared" si="39"/>
        <v>206250</v>
      </c>
      <c r="F64" s="35">
        <v>0</v>
      </c>
      <c r="G64" s="89">
        <v>0</v>
      </c>
      <c r="H64" s="35">
        <f t="shared" si="2"/>
        <v>206250</v>
      </c>
      <c r="I64" s="89">
        <f t="shared" si="3"/>
        <v>89036.32</v>
      </c>
      <c r="J64" s="89">
        <v>0</v>
      </c>
      <c r="K64" s="6">
        <v>89036.32</v>
      </c>
      <c r="L64" s="35">
        <v>206250</v>
      </c>
      <c r="M64" s="89">
        <v>0</v>
      </c>
      <c r="N64" s="6">
        <v>207000</v>
      </c>
      <c r="O64" s="6">
        <f t="shared" si="5"/>
        <v>750</v>
      </c>
      <c r="P64" s="78">
        <f t="shared" si="6"/>
        <v>0.36363636363635976</v>
      </c>
    </row>
    <row r="65" spans="1:16" ht="20.100000000000001" customHeight="1" x14ac:dyDescent="0.2">
      <c r="A65" s="64">
        <v>3222109</v>
      </c>
      <c r="B65" s="34" t="s">
        <v>51</v>
      </c>
      <c r="C65" s="37">
        <v>210000</v>
      </c>
      <c r="D65" s="90"/>
      <c r="E65" s="3">
        <f t="shared" si="39"/>
        <v>210000</v>
      </c>
      <c r="F65" s="35">
        <v>0</v>
      </c>
      <c r="G65" s="89">
        <v>0</v>
      </c>
      <c r="H65" s="35">
        <f t="shared" si="2"/>
        <v>210000</v>
      </c>
      <c r="I65" s="89">
        <f t="shared" si="3"/>
        <v>228528.46</v>
      </c>
      <c r="J65" s="89">
        <v>0</v>
      </c>
      <c r="K65" s="6">
        <v>228528.46</v>
      </c>
      <c r="L65" s="35">
        <v>210000</v>
      </c>
      <c r="M65" s="89">
        <v>0</v>
      </c>
      <c r="N65" s="6">
        <v>210000</v>
      </c>
      <c r="O65" s="6">
        <f t="shared" si="5"/>
        <v>0</v>
      </c>
      <c r="P65" s="78">
        <f t="shared" si="6"/>
        <v>0</v>
      </c>
    </row>
    <row r="66" spans="1:16" ht="20.100000000000001" customHeight="1" x14ac:dyDescent="0.2">
      <c r="A66" s="64">
        <v>3222110</v>
      </c>
      <c r="B66" s="34" t="s">
        <v>187</v>
      </c>
      <c r="C66" s="37">
        <v>300000</v>
      </c>
      <c r="D66" s="90"/>
      <c r="E66" s="3">
        <f t="shared" si="39"/>
        <v>300000</v>
      </c>
      <c r="F66" s="35">
        <v>0</v>
      </c>
      <c r="G66" s="89">
        <v>80300</v>
      </c>
      <c r="H66" s="35">
        <f t="shared" si="2"/>
        <v>380300</v>
      </c>
      <c r="I66" s="89">
        <f t="shared" si="3"/>
        <v>98192.12</v>
      </c>
      <c r="J66" s="89">
        <v>0</v>
      </c>
      <c r="K66" s="6">
        <v>98192.12</v>
      </c>
      <c r="L66" s="35">
        <v>300000</v>
      </c>
      <c r="M66" s="89">
        <v>0</v>
      </c>
      <c r="N66" s="6">
        <v>300000</v>
      </c>
      <c r="O66" s="6">
        <f t="shared" si="5"/>
        <v>-80300</v>
      </c>
      <c r="P66" s="78">
        <f t="shared" si="6"/>
        <v>-21.114909282145675</v>
      </c>
    </row>
    <row r="67" spans="1:16" ht="20.100000000000001" customHeight="1" x14ac:dyDescent="0.2">
      <c r="A67" s="64">
        <v>3222111</v>
      </c>
      <c r="B67" s="34" t="s">
        <v>52</v>
      </c>
      <c r="C67" s="37">
        <v>737500</v>
      </c>
      <c r="D67" s="90"/>
      <c r="E67" s="3">
        <f t="shared" si="39"/>
        <v>737500</v>
      </c>
      <c r="F67" s="35">
        <v>0</v>
      </c>
      <c r="G67" s="89">
        <v>0</v>
      </c>
      <c r="H67" s="35">
        <f t="shared" si="2"/>
        <v>737500</v>
      </c>
      <c r="I67" s="89">
        <f t="shared" si="3"/>
        <v>1715366.82</v>
      </c>
      <c r="J67" s="89">
        <v>0</v>
      </c>
      <c r="K67" s="6">
        <v>1715366.82</v>
      </c>
      <c r="L67" s="35">
        <v>5387500</v>
      </c>
      <c r="M67" s="89">
        <v>0</v>
      </c>
      <c r="N67" s="6">
        <v>5387500</v>
      </c>
      <c r="O67" s="6">
        <f t="shared" si="5"/>
        <v>4650000</v>
      </c>
      <c r="P67" s="78">
        <f t="shared" si="6"/>
        <v>630.50847457627117</v>
      </c>
    </row>
    <row r="68" spans="1:16" ht="20.100000000000001" customHeight="1" x14ac:dyDescent="0.2">
      <c r="A68" s="64">
        <v>3222112</v>
      </c>
      <c r="B68" s="34" t="s">
        <v>141</v>
      </c>
      <c r="C68" s="37">
        <v>99663</v>
      </c>
      <c r="D68" s="90"/>
      <c r="E68" s="3">
        <f t="shared" si="39"/>
        <v>99663</v>
      </c>
      <c r="F68" s="35">
        <v>0</v>
      </c>
      <c r="G68" s="89">
        <v>0</v>
      </c>
      <c r="H68" s="35">
        <f t="shared" si="2"/>
        <v>99663</v>
      </c>
      <c r="I68" s="89">
        <f t="shared" si="3"/>
        <v>90089.48</v>
      </c>
      <c r="J68" s="89">
        <v>0</v>
      </c>
      <c r="K68" s="6">
        <v>90089.48</v>
      </c>
      <c r="L68" s="101">
        <v>99663</v>
      </c>
      <c r="M68" s="89">
        <v>0</v>
      </c>
      <c r="N68" s="6">
        <v>99000</v>
      </c>
      <c r="O68" s="6">
        <f t="shared" si="5"/>
        <v>-663</v>
      </c>
      <c r="P68" s="78">
        <f t="shared" si="6"/>
        <v>-0.66524186508533489</v>
      </c>
    </row>
    <row r="69" spans="1:16" ht="20.100000000000001" customHeight="1" x14ac:dyDescent="0.2">
      <c r="A69" s="64">
        <v>3222120</v>
      </c>
      <c r="B69" s="34" t="s">
        <v>53</v>
      </c>
      <c r="C69" s="37">
        <v>145000</v>
      </c>
      <c r="D69" s="90"/>
      <c r="E69" s="3">
        <f t="shared" si="39"/>
        <v>145000</v>
      </c>
      <c r="F69" s="35">
        <v>0</v>
      </c>
      <c r="G69" s="89">
        <v>0</v>
      </c>
      <c r="H69" s="35">
        <f t="shared" si="2"/>
        <v>145000</v>
      </c>
      <c r="I69" s="89">
        <f t="shared" si="3"/>
        <v>94482.41</v>
      </c>
      <c r="J69" s="89">
        <v>0</v>
      </c>
      <c r="K69" s="6">
        <v>94482.41</v>
      </c>
      <c r="L69" s="35">
        <v>145000</v>
      </c>
      <c r="M69" s="89">
        <v>0</v>
      </c>
      <c r="N69" s="6">
        <v>145000</v>
      </c>
      <c r="O69" s="6">
        <f t="shared" si="5"/>
        <v>0</v>
      </c>
      <c r="P69" s="78">
        <f t="shared" si="6"/>
        <v>0</v>
      </c>
    </row>
    <row r="70" spans="1:16" ht="20.100000000000001" customHeight="1" x14ac:dyDescent="0.2">
      <c r="A70" s="64">
        <v>3222133</v>
      </c>
      <c r="B70" s="34" t="s">
        <v>188</v>
      </c>
      <c r="C70" s="37">
        <v>3373750</v>
      </c>
      <c r="D70" s="90"/>
      <c r="E70" s="3">
        <f t="shared" si="39"/>
        <v>3373750</v>
      </c>
      <c r="F70" s="35">
        <v>17491250</v>
      </c>
      <c r="G70" s="89">
        <v>3409000</v>
      </c>
      <c r="H70" s="35">
        <f t="shared" ref="H70:H133" si="41">E70+F70+G70</f>
        <v>24274000</v>
      </c>
      <c r="I70" s="89">
        <f t="shared" ref="I70:I133" si="42">K70-J70</f>
        <v>31293955.350000001</v>
      </c>
      <c r="J70" s="89">
        <v>0</v>
      </c>
      <c r="K70" s="6">
        <v>31293955.350000001</v>
      </c>
      <c r="L70" s="35">
        <v>32246250</v>
      </c>
      <c r="M70" s="89">
        <v>0</v>
      </c>
      <c r="N70" s="6">
        <v>32246300</v>
      </c>
      <c r="O70" s="6">
        <f t="shared" ref="O70:O133" si="43">N70-H70</f>
        <v>7972300</v>
      </c>
      <c r="P70" s="78"/>
    </row>
    <row r="71" spans="1:16" ht="20.100000000000001" customHeight="1" x14ac:dyDescent="0.2">
      <c r="A71" s="64">
        <v>3222135</v>
      </c>
      <c r="B71" s="34" t="s">
        <v>189</v>
      </c>
      <c r="C71" s="37">
        <v>225000</v>
      </c>
      <c r="D71" s="90"/>
      <c r="E71" s="3">
        <f t="shared" si="39"/>
        <v>225000</v>
      </c>
      <c r="F71" s="35">
        <v>0</v>
      </c>
      <c r="G71" s="89">
        <v>0</v>
      </c>
      <c r="H71" s="35">
        <f t="shared" si="41"/>
        <v>225000</v>
      </c>
      <c r="I71" s="89">
        <f t="shared" si="42"/>
        <v>3081</v>
      </c>
      <c r="J71" s="89">
        <v>0</v>
      </c>
      <c r="K71" s="6">
        <v>3081</v>
      </c>
      <c r="L71" s="35">
        <v>225000</v>
      </c>
      <c r="M71" s="89">
        <v>0</v>
      </c>
      <c r="N71" s="6">
        <v>225000</v>
      </c>
      <c r="O71" s="6">
        <f t="shared" si="43"/>
        <v>0</v>
      </c>
      <c r="P71" s="78">
        <f t="shared" ref="P71:P133" si="44">N71/H71*100-100</f>
        <v>0</v>
      </c>
    </row>
    <row r="72" spans="1:16" ht="20.100000000000001" customHeight="1" x14ac:dyDescent="0.2">
      <c r="A72" s="64">
        <v>3222137</v>
      </c>
      <c r="B72" s="34" t="s">
        <v>54</v>
      </c>
      <c r="C72" s="37">
        <v>175000</v>
      </c>
      <c r="D72" s="90"/>
      <c r="E72" s="3">
        <f t="shared" si="39"/>
        <v>175000</v>
      </c>
      <c r="F72" s="35">
        <v>0</v>
      </c>
      <c r="G72" s="89">
        <v>0</v>
      </c>
      <c r="H72" s="35">
        <f t="shared" si="41"/>
        <v>175000</v>
      </c>
      <c r="I72" s="89">
        <f t="shared" si="42"/>
        <v>115575</v>
      </c>
      <c r="J72" s="89">
        <v>0</v>
      </c>
      <c r="K72" s="6">
        <v>115575</v>
      </c>
      <c r="L72" s="35">
        <v>175000</v>
      </c>
      <c r="M72" s="89">
        <v>0</v>
      </c>
      <c r="N72" s="6">
        <v>175000</v>
      </c>
      <c r="O72" s="6">
        <f t="shared" si="43"/>
        <v>0</v>
      </c>
      <c r="P72" s="78">
        <f t="shared" si="44"/>
        <v>0</v>
      </c>
    </row>
    <row r="73" spans="1:16" ht="20.100000000000001" customHeight="1" x14ac:dyDescent="0.2">
      <c r="A73" s="64">
        <v>3222138</v>
      </c>
      <c r="B73" s="34" t="s">
        <v>190</v>
      </c>
      <c r="C73" s="37">
        <v>293125</v>
      </c>
      <c r="D73" s="90"/>
      <c r="E73" s="3">
        <f t="shared" si="39"/>
        <v>293125</v>
      </c>
      <c r="F73" s="35">
        <v>0</v>
      </c>
      <c r="G73" s="89">
        <v>0</v>
      </c>
      <c r="H73" s="35">
        <f t="shared" si="41"/>
        <v>293125</v>
      </c>
      <c r="I73" s="89">
        <f t="shared" si="42"/>
        <v>128895.65</v>
      </c>
      <c r="J73" s="89">
        <v>0</v>
      </c>
      <c r="K73" s="6">
        <v>128895.65</v>
      </c>
      <c r="L73" s="35">
        <v>293125</v>
      </c>
      <c r="M73" s="89">
        <v>0</v>
      </c>
      <c r="N73" s="6">
        <v>293000</v>
      </c>
      <c r="O73" s="6">
        <f t="shared" si="43"/>
        <v>-125</v>
      </c>
      <c r="P73" s="78">
        <f t="shared" si="44"/>
        <v>-4.2643923240930803E-2</v>
      </c>
    </row>
    <row r="74" spans="1:16" ht="20.100000000000001" customHeight="1" x14ac:dyDescent="0.2">
      <c r="A74" s="64">
        <v>3222139</v>
      </c>
      <c r="B74" s="34" t="s">
        <v>55</v>
      </c>
      <c r="C74" s="37">
        <v>382500</v>
      </c>
      <c r="D74" s="90"/>
      <c r="E74" s="3">
        <f t="shared" si="39"/>
        <v>382500</v>
      </c>
      <c r="F74" s="35">
        <v>343700</v>
      </c>
      <c r="G74" s="89">
        <v>523800</v>
      </c>
      <c r="H74" s="35">
        <f t="shared" si="41"/>
        <v>1250000</v>
      </c>
      <c r="I74" s="89">
        <f t="shared" si="42"/>
        <v>4708464.05</v>
      </c>
      <c r="J74" s="89">
        <v>0</v>
      </c>
      <c r="K74" s="6">
        <v>4708464.05</v>
      </c>
      <c r="L74" s="35">
        <v>906250</v>
      </c>
      <c r="M74" s="89">
        <v>0</v>
      </c>
      <c r="N74" s="6">
        <v>906200</v>
      </c>
      <c r="O74" s="6">
        <f t="shared" si="43"/>
        <v>-343800</v>
      </c>
      <c r="P74" s="78"/>
    </row>
    <row r="75" spans="1:16" ht="20.100000000000001" customHeight="1" x14ac:dyDescent="0.2">
      <c r="A75" s="64">
        <v>3222140</v>
      </c>
      <c r="B75" s="34" t="s">
        <v>258</v>
      </c>
      <c r="C75" s="37">
        <v>837500</v>
      </c>
      <c r="D75" s="90"/>
      <c r="E75" s="3">
        <f t="shared" si="39"/>
        <v>837500</v>
      </c>
      <c r="F75" s="35">
        <v>0</v>
      </c>
      <c r="G75" s="89">
        <v>-600000</v>
      </c>
      <c r="H75" s="35">
        <f t="shared" si="41"/>
        <v>237500</v>
      </c>
      <c r="I75" s="89">
        <f t="shared" si="42"/>
        <v>308911.26</v>
      </c>
      <c r="J75" s="89">
        <v>0</v>
      </c>
      <c r="K75" s="6">
        <v>308911.26</v>
      </c>
      <c r="L75" s="35">
        <v>550000</v>
      </c>
      <c r="M75" s="89">
        <v>0</v>
      </c>
      <c r="N75" s="6">
        <v>550000</v>
      </c>
      <c r="O75" s="6">
        <f t="shared" si="43"/>
        <v>312500</v>
      </c>
      <c r="P75" s="78">
        <f t="shared" si="44"/>
        <v>131.57894736842107</v>
      </c>
    </row>
    <row r="76" spans="1:16" ht="20.100000000000001" customHeight="1" x14ac:dyDescent="0.2">
      <c r="A76" s="64">
        <v>3222141</v>
      </c>
      <c r="B76" s="34" t="s">
        <v>47</v>
      </c>
      <c r="C76" s="37">
        <v>576000</v>
      </c>
      <c r="D76" s="90"/>
      <c r="E76" s="3">
        <f t="shared" si="39"/>
        <v>576000</v>
      </c>
      <c r="F76" s="35">
        <v>70000</v>
      </c>
      <c r="G76" s="89">
        <v>0</v>
      </c>
      <c r="H76" s="35">
        <f t="shared" si="41"/>
        <v>646000</v>
      </c>
      <c r="I76" s="89">
        <f t="shared" si="42"/>
        <v>244179.77</v>
      </c>
      <c r="J76" s="89">
        <v>0</v>
      </c>
      <c r="K76" s="6">
        <v>244179.77</v>
      </c>
      <c r="L76" s="35">
        <v>720000</v>
      </c>
      <c r="M76" s="89">
        <v>0</v>
      </c>
      <c r="N76" s="6">
        <v>720000</v>
      </c>
      <c r="O76" s="6">
        <f t="shared" si="43"/>
        <v>74000</v>
      </c>
      <c r="P76" s="78">
        <f t="shared" si="44"/>
        <v>11.455108359133121</v>
      </c>
    </row>
    <row r="77" spans="1:16" ht="20.100000000000001" customHeight="1" x14ac:dyDescent="0.2">
      <c r="A77" s="66">
        <v>32229</v>
      </c>
      <c r="B77" s="67" t="s">
        <v>56</v>
      </c>
      <c r="C77" s="68">
        <v>300000</v>
      </c>
      <c r="D77" s="91">
        <v>0</v>
      </c>
      <c r="E77" s="16">
        <f>C77+D77</f>
        <v>300000</v>
      </c>
      <c r="F77" s="68">
        <v>0</v>
      </c>
      <c r="G77" s="91">
        <v>0</v>
      </c>
      <c r="H77" s="68">
        <f t="shared" si="41"/>
        <v>300000</v>
      </c>
      <c r="I77" s="91">
        <f t="shared" si="42"/>
        <v>212608</v>
      </c>
      <c r="J77" s="91">
        <f t="shared" ref="J77:N77" si="45">J78</f>
        <v>0</v>
      </c>
      <c r="K77" s="16">
        <v>212608</v>
      </c>
      <c r="L77" s="68">
        <f t="shared" si="45"/>
        <v>300000</v>
      </c>
      <c r="M77" s="91">
        <f t="shared" si="45"/>
        <v>0</v>
      </c>
      <c r="N77" s="16">
        <f t="shared" si="45"/>
        <v>300000</v>
      </c>
      <c r="O77" s="16">
        <f t="shared" si="43"/>
        <v>0</v>
      </c>
      <c r="P77" s="79">
        <f t="shared" si="44"/>
        <v>0</v>
      </c>
    </row>
    <row r="78" spans="1:16" ht="20.100000000000001" customHeight="1" x14ac:dyDescent="0.2">
      <c r="A78" s="64">
        <v>3222921</v>
      </c>
      <c r="B78" s="34" t="s">
        <v>57</v>
      </c>
      <c r="C78" s="37">
        <v>300000</v>
      </c>
      <c r="D78" s="90"/>
      <c r="E78" s="3">
        <f>SUM(C78:D78)</f>
        <v>300000</v>
      </c>
      <c r="F78" s="35">
        <v>0</v>
      </c>
      <c r="G78" s="89">
        <v>0</v>
      </c>
      <c r="H78" s="35">
        <f t="shared" si="41"/>
        <v>300000</v>
      </c>
      <c r="I78" s="89">
        <f t="shared" si="42"/>
        <v>212608</v>
      </c>
      <c r="J78" s="89">
        <v>0</v>
      </c>
      <c r="K78" s="6">
        <v>212608</v>
      </c>
      <c r="L78" s="35">
        <v>300000</v>
      </c>
      <c r="M78" s="89"/>
      <c r="N78" s="6">
        <v>300000</v>
      </c>
      <c r="O78" s="6">
        <f t="shared" si="43"/>
        <v>0</v>
      </c>
      <c r="P78" s="78">
        <f t="shared" si="44"/>
        <v>0</v>
      </c>
    </row>
    <row r="79" spans="1:16" ht="20.100000000000001" customHeight="1" x14ac:dyDescent="0.2">
      <c r="A79" s="61">
        <v>3223</v>
      </c>
      <c r="B79" s="62" t="s">
        <v>58</v>
      </c>
      <c r="C79" s="63">
        <v>1897725</v>
      </c>
      <c r="D79" s="88">
        <v>0</v>
      </c>
      <c r="E79" s="5">
        <f>C79+D79</f>
        <v>1897725</v>
      </c>
      <c r="F79" s="63">
        <v>0</v>
      </c>
      <c r="G79" s="88">
        <v>0</v>
      </c>
      <c r="H79" s="63">
        <f t="shared" si="41"/>
        <v>1897725</v>
      </c>
      <c r="I79" s="88">
        <f t="shared" si="42"/>
        <v>1355695.9</v>
      </c>
      <c r="J79" s="88">
        <f t="shared" ref="J79" si="46">SUM(J80:J83)</f>
        <v>0</v>
      </c>
      <c r="K79" s="5">
        <v>1355695.9</v>
      </c>
      <c r="L79" s="63">
        <f t="shared" ref="L79:N79" si="47">SUM(L80:L83)</f>
        <v>1899725</v>
      </c>
      <c r="M79" s="88">
        <f t="shared" si="47"/>
        <v>0</v>
      </c>
      <c r="N79" s="5">
        <f t="shared" si="47"/>
        <v>1899800</v>
      </c>
      <c r="O79" s="5">
        <f t="shared" si="43"/>
        <v>2075</v>
      </c>
      <c r="P79" s="74">
        <f t="shared" si="44"/>
        <v>0.10934144831311698</v>
      </c>
    </row>
    <row r="80" spans="1:16" ht="20.100000000000001" customHeight="1" x14ac:dyDescent="0.2">
      <c r="A80" s="64">
        <v>32231</v>
      </c>
      <c r="B80" s="34" t="s">
        <v>59</v>
      </c>
      <c r="C80" s="37">
        <v>750400</v>
      </c>
      <c r="D80" s="90"/>
      <c r="E80" s="3">
        <f>SUM(C80:D80)</f>
        <v>750400</v>
      </c>
      <c r="F80" s="35">
        <v>0</v>
      </c>
      <c r="G80" s="89">
        <v>0</v>
      </c>
      <c r="H80" s="35">
        <f t="shared" si="41"/>
        <v>750400</v>
      </c>
      <c r="I80" s="89">
        <f t="shared" si="42"/>
        <v>828153.9</v>
      </c>
      <c r="J80" s="89">
        <v>0</v>
      </c>
      <c r="K80" s="6">
        <v>828153.9</v>
      </c>
      <c r="L80" s="35">
        <v>750400</v>
      </c>
      <c r="M80" s="89">
        <v>0</v>
      </c>
      <c r="N80" s="6">
        <v>750400</v>
      </c>
      <c r="O80" s="6">
        <f t="shared" si="43"/>
        <v>0</v>
      </c>
      <c r="P80" s="78">
        <f t="shared" si="44"/>
        <v>0</v>
      </c>
    </row>
    <row r="81" spans="1:16" ht="20.100000000000001" customHeight="1" x14ac:dyDescent="0.2">
      <c r="A81" s="64">
        <v>32232</v>
      </c>
      <c r="B81" s="34" t="s">
        <v>60</v>
      </c>
      <c r="C81" s="35">
        <v>10000</v>
      </c>
      <c r="D81" s="89"/>
      <c r="E81" s="6">
        <f>SUM(C81:D81)</f>
        <v>10000</v>
      </c>
      <c r="F81" s="35">
        <v>0</v>
      </c>
      <c r="G81" s="89">
        <v>0</v>
      </c>
      <c r="H81" s="35">
        <f t="shared" si="41"/>
        <v>10000</v>
      </c>
      <c r="I81" s="89">
        <f t="shared" si="42"/>
        <v>10827.96</v>
      </c>
      <c r="J81" s="89">
        <v>0</v>
      </c>
      <c r="K81" s="6">
        <v>10827.96</v>
      </c>
      <c r="L81" s="35">
        <v>12000</v>
      </c>
      <c r="M81" s="89">
        <v>0</v>
      </c>
      <c r="N81" s="6">
        <v>12000</v>
      </c>
      <c r="O81" s="6">
        <f t="shared" si="43"/>
        <v>2000</v>
      </c>
      <c r="P81" s="78">
        <f t="shared" si="44"/>
        <v>20</v>
      </c>
    </row>
    <row r="82" spans="1:16" ht="20.100000000000001" customHeight="1" x14ac:dyDescent="0.2">
      <c r="A82" s="64">
        <v>32233</v>
      </c>
      <c r="B82" s="34" t="s">
        <v>61</v>
      </c>
      <c r="C82" s="37">
        <v>691775</v>
      </c>
      <c r="D82" s="90"/>
      <c r="E82" s="3">
        <f>SUM(C82:D82)</f>
        <v>691775</v>
      </c>
      <c r="F82" s="35">
        <v>0</v>
      </c>
      <c r="G82" s="89">
        <v>0</v>
      </c>
      <c r="H82" s="35">
        <f t="shared" si="41"/>
        <v>691775</v>
      </c>
      <c r="I82" s="89">
        <f t="shared" si="42"/>
        <v>252004.81</v>
      </c>
      <c r="J82" s="89">
        <v>0</v>
      </c>
      <c r="K82" s="6">
        <v>252004.81</v>
      </c>
      <c r="L82" s="35">
        <v>691775</v>
      </c>
      <c r="M82" s="89">
        <v>0</v>
      </c>
      <c r="N82" s="6">
        <v>691800</v>
      </c>
      <c r="O82" s="6">
        <f t="shared" si="43"/>
        <v>25</v>
      </c>
      <c r="P82" s="78">
        <f t="shared" si="44"/>
        <v>3.6138918000858666E-3</v>
      </c>
    </row>
    <row r="83" spans="1:16" ht="20.100000000000001" customHeight="1" x14ac:dyDescent="0.2">
      <c r="A83" s="64">
        <v>32234</v>
      </c>
      <c r="B83" s="34" t="s">
        <v>62</v>
      </c>
      <c r="C83" s="37">
        <v>445550</v>
      </c>
      <c r="D83" s="90"/>
      <c r="E83" s="3">
        <f>SUM(C83:D83)</f>
        <v>445550</v>
      </c>
      <c r="F83" s="35">
        <v>0</v>
      </c>
      <c r="G83" s="89">
        <v>0</v>
      </c>
      <c r="H83" s="35">
        <f t="shared" si="41"/>
        <v>445550</v>
      </c>
      <c r="I83" s="89">
        <f t="shared" si="42"/>
        <v>264709.23</v>
      </c>
      <c r="J83" s="89">
        <v>0</v>
      </c>
      <c r="K83" s="6">
        <v>264709.23</v>
      </c>
      <c r="L83" s="35">
        <v>445550</v>
      </c>
      <c r="M83" s="89">
        <v>0</v>
      </c>
      <c r="N83" s="6">
        <v>445600</v>
      </c>
      <c r="O83" s="6">
        <f t="shared" si="43"/>
        <v>50</v>
      </c>
      <c r="P83" s="78">
        <f t="shared" si="44"/>
        <v>1.1222085063408826E-2</v>
      </c>
    </row>
    <row r="84" spans="1:16" ht="20.100000000000001" customHeight="1" x14ac:dyDescent="0.2">
      <c r="A84" s="61">
        <v>3224</v>
      </c>
      <c r="B84" s="62" t="s">
        <v>191</v>
      </c>
      <c r="C84" s="63">
        <v>979425</v>
      </c>
      <c r="D84" s="88">
        <v>0</v>
      </c>
      <c r="E84" s="5">
        <f>C84+D84</f>
        <v>979425</v>
      </c>
      <c r="F84" s="63">
        <v>7000</v>
      </c>
      <c r="G84" s="88">
        <v>0</v>
      </c>
      <c r="H84" s="63">
        <f t="shared" si="41"/>
        <v>986425</v>
      </c>
      <c r="I84" s="88">
        <f t="shared" si="42"/>
        <v>752324.83</v>
      </c>
      <c r="J84" s="88">
        <f t="shared" ref="J84" si="48">SUM(J85:J86)</f>
        <v>0</v>
      </c>
      <c r="K84" s="5">
        <v>752324.83</v>
      </c>
      <c r="L84" s="63">
        <f t="shared" ref="L84:N84" si="49">SUM(L85:L86)</f>
        <v>1105300</v>
      </c>
      <c r="M84" s="88">
        <f t="shared" si="49"/>
        <v>0</v>
      </c>
      <c r="N84" s="5">
        <f t="shared" si="49"/>
        <v>1105000</v>
      </c>
      <c r="O84" s="5">
        <f t="shared" si="43"/>
        <v>118575</v>
      </c>
      <c r="P84" s="74">
        <f t="shared" si="44"/>
        <v>12.020680741059891</v>
      </c>
    </row>
    <row r="85" spans="1:16" ht="20.100000000000001" customHeight="1" x14ac:dyDescent="0.2">
      <c r="A85" s="64">
        <v>32242</v>
      </c>
      <c r="B85" s="34" t="s">
        <v>192</v>
      </c>
      <c r="C85" s="37">
        <v>827000</v>
      </c>
      <c r="D85" s="90"/>
      <c r="E85" s="3">
        <f>SUM(C85:D85)</f>
        <v>827000</v>
      </c>
      <c r="F85" s="35">
        <v>0</v>
      </c>
      <c r="G85" s="89">
        <v>0</v>
      </c>
      <c r="H85" s="35">
        <f t="shared" si="41"/>
        <v>827000</v>
      </c>
      <c r="I85" s="89">
        <f t="shared" si="42"/>
        <v>544320.74</v>
      </c>
      <c r="J85" s="89">
        <v>0</v>
      </c>
      <c r="K85" s="6">
        <v>544320.74</v>
      </c>
      <c r="L85" s="35">
        <v>941150</v>
      </c>
      <c r="M85" s="89"/>
      <c r="N85" s="6">
        <v>941000</v>
      </c>
      <c r="O85" s="6">
        <f t="shared" si="43"/>
        <v>114000</v>
      </c>
      <c r="P85" s="78">
        <f t="shared" si="44"/>
        <v>13.784764207980643</v>
      </c>
    </row>
    <row r="86" spans="1:16" ht="20.100000000000001" customHeight="1" x14ac:dyDescent="0.2">
      <c r="A86" s="64">
        <v>32244</v>
      </c>
      <c r="B86" s="34" t="s">
        <v>193</v>
      </c>
      <c r="C86" s="37">
        <v>152425</v>
      </c>
      <c r="D86" s="90"/>
      <c r="E86" s="3">
        <f>SUM(C86:D86)</f>
        <v>152425</v>
      </c>
      <c r="F86" s="35">
        <v>7000</v>
      </c>
      <c r="G86" s="89">
        <v>0</v>
      </c>
      <c r="H86" s="35">
        <f t="shared" si="41"/>
        <v>159425</v>
      </c>
      <c r="I86" s="89">
        <f t="shared" si="42"/>
        <v>208004.09</v>
      </c>
      <c r="J86" s="89">
        <v>0</v>
      </c>
      <c r="K86" s="6">
        <v>208004.09</v>
      </c>
      <c r="L86" s="35">
        <v>164150</v>
      </c>
      <c r="M86" s="89"/>
      <c r="N86" s="6">
        <v>164000</v>
      </c>
      <c r="O86" s="6">
        <f t="shared" si="43"/>
        <v>4575</v>
      </c>
      <c r="P86" s="78">
        <f t="shared" si="44"/>
        <v>2.8696879410381086</v>
      </c>
    </row>
    <row r="87" spans="1:16" ht="20.100000000000001" customHeight="1" x14ac:dyDescent="0.2">
      <c r="A87" s="61">
        <v>3225</v>
      </c>
      <c r="B87" s="62" t="s">
        <v>63</v>
      </c>
      <c r="C87" s="63">
        <v>222775</v>
      </c>
      <c r="D87" s="88">
        <v>0</v>
      </c>
      <c r="E87" s="5">
        <f>C87+D87</f>
        <v>222775</v>
      </c>
      <c r="F87" s="63">
        <v>0</v>
      </c>
      <c r="G87" s="88">
        <v>0</v>
      </c>
      <c r="H87" s="63">
        <f t="shared" si="41"/>
        <v>222775</v>
      </c>
      <c r="I87" s="88">
        <f t="shared" si="42"/>
        <v>234505.03</v>
      </c>
      <c r="J87" s="88">
        <f t="shared" ref="J87" si="50">SUM(J88:J89)</f>
        <v>0</v>
      </c>
      <c r="K87" s="5">
        <v>234505.03</v>
      </c>
      <c r="L87" s="63">
        <f t="shared" ref="L87:N87" si="51">SUM(L88:L89)</f>
        <v>222775</v>
      </c>
      <c r="M87" s="88">
        <f t="shared" si="51"/>
        <v>0</v>
      </c>
      <c r="N87" s="5">
        <f t="shared" si="51"/>
        <v>222800</v>
      </c>
      <c r="O87" s="5">
        <f t="shared" si="43"/>
        <v>25</v>
      </c>
      <c r="P87" s="74">
        <f t="shared" si="44"/>
        <v>1.1222085063408826E-2</v>
      </c>
    </row>
    <row r="88" spans="1:16" ht="20.100000000000001" customHeight="1" x14ac:dyDescent="0.2">
      <c r="A88" s="64">
        <v>32251</v>
      </c>
      <c r="B88" s="34" t="s">
        <v>64</v>
      </c>
      <c r="C88" s="37">
        <v>222775</v>
      </c>
      <c r="D88" s="90"/>
      <c r="E88" s="3">
        <f>SUM(C88:D88)</f>
        <v>222775</v>
      </c>
      <c r="F88" s="35">
        <v>0</v>
      </c>
      <c r="G88" s="89">
        <v>0</v>
      </c>
      <c r="H88" s="35">
        <f t="shared" si="41"/>
        <v>222775</v>
      </c>
      <c r="I88" s="89">
        <f t="shared" si="42"/>
        <v>234505.03</v>
      </c>
      <c r="J88" s="89">
        <v>0</v>
      </c>
      <c r="K88" s="6">
        <v>234505.03</v>
      </c>
      <c r="L88" s="35">
        <v>222775</v>
      </c>
      <c r="M88" s="89">
        <v>0</v>
      </c>
      <c r="N88" s="6">
        <v>222800</v>
      </c>
      <c r="O88" s="6">
        <f t="shared" si="43"/>
        <v>25</v>
      </c>
      <c r="P88" s="78">
        <f t="shared" si="44"/>
        <v>1.1222085063408826E-2</v>
      </c>
    </row>
    <row r="89" spans="1:16" ht="20.100000000000001" customHeight="1" x14ac:dyDescent="0.2">
      <c r="A89" s="64">
        <v>32252</v>
      </c>
      <c r="B89" s="34" t="s">
        <v>65</v>
      </c>
      <c r="C89" s="37">
        <v>0</v>
      </c>
      <c r="D89" s="90"/>
      <c r="E89" s="3">
        <f>SUM(C89:D89)</f>
        <v>0</v>
      </c>
      <c r="F89" s="35">
        <v>0</v>
      </c>
      <c r="G89" s="89">
        <v>0</v>
      </c>
      <c r="H89" s="35">
        <f t="shared" si="41"/>
        <v>0</v>
      </c>
      <c r="I89" s="89">
        <f t="shared" si="42"/>
        <v>0</v>
      </c>
      <c r="J89" s="89">
        <v>0</v>
      </c>
      <c r="K89" s="6">
        <v>0</v>
      </c>
      <c r="L89" s="35">
        <v>0</v>
      </c>
      <c r="M89" s="89">
        <v>0</v>
      </c>
      <c r="N89" s="6">
        <f t="shared" si="40"/>
        <v>0</v>
      </c>
      <c r="O89" s="6">
        <f t="shared" si="43"/>
        <v>0</v>
      </c>
      <c r="P89" s="78" t="e">
        <f t="shared" si="44"/>
        <v>#DIV/0!</v>
      </c>
    </row>
    <row r="90" spans="1:16" ht="20.100000000000001" customHeight="1" x14ac:dyDescent="0.2">
      <c r="A90" s="61">
        <v>3227</v>
      </c>
      <c r="B90" s="62" t="s">
        <v>66</v>
      </c>
      <c r="C90" s="63">
        <v>234500</v>
      </c>
      <c r="D90" s="88">
        <v>0</v>
      </c>
      <c r="E90" s="5">
        <f>C90+D90</f>
        <v>234500</v>
      </c>
      <c r="F90" s="63">
        <v>633050</v>
      </c>
      <c r="G90" s="88">
        <v>0</v>
      </c>
      <c r="H90" s="63">
        <f t="shared" si="41"/>
        <v>867550</v>
      </c>
      <c r="I90" s="88">
        <f t="shared" si="42"/>
        <v>327014.21999999997</v>
      </c>
      <c r="J90" s="88">
        <f t="shared" ref="J90:N90" si="52">J91</f>
        <v>0</v>
      </c>
      <c r="K90" s="5">
        <v>327014.21999999997</v>
      </c>
      <c r="L90" s="63">
        <f t="shared" si="52"/>
        <v>363475</v>
      </c>
      <c r="M90" s="88">
        <f t="shared" si="52"/>
        <v>0</v>
      </c>
      <c r="N90" s="5">
        <f t="shared" si="52"/>
        <v>363500</v>
      </c>
      <c r="O90" s="5">
        <f t="shared" si="43"/>
        <v>-504050</v>
      </c>
      <c r="P90" s="74">
        <f t="shared" si="44"/>
        <v>-58.100397671603943</v>
      </c>
    </row>
    <row r="91" spans="1:16" ht="20.100000000000001" customHeight="1" x14ac:dyDescent="0.2">
      <c r="A91" s="64">
        <v>32271</v>
      </c>
      <c r="B91" s="34" t="s">
        <v>66</v>
      </c>
      <c r="C91" s="37">
        <v>234500</v>
      </c>
      <c r="D91" s="90"/>
      <c r="E91" s="3">
        <f>SUM(C91:D91)</f>
        <v>234500</v>
      </c>
      <c r="F91" s="35">
        <v>633050</v>
      </c>
      <c r="G91" s="89">
        <v>0</v>
      </c>
      <c r="H91" s="35">
        <f t="shared" si="41"/>
        <v>867550</v>
      </c>
      <c r="I91" s="89">
        <f t="shared" si="42"/>
        <v>327014.21999999997</v>
      </c>
      <c r="J91" s="89">
        <v>0</v>
      </c>
      <c r="K91" s="6">
        <v>327014.21999999997</v>
      </c>
      <c r="L91" s="35">
        <v>363475</v>
      </c>
      <c r="M91" s="89"/>
      <c r="N91" s="6">
        <v>363500</v>
      </c>
      <c r="O91" s="6">
        <f t="shared" si="43"/>
        <v>-504050</v>
      </c>
      <c r="P91" s="78">
        <f t="shared" si="44"/>
        <v>-58.100397671603943</v>
      </c>
    </row>
    <row r="92" spans="1:16" ht="20.100000000000001" customHeight="1" x14ac:dyDescent="0.2">
      <c r="A92" s="58">
        <v>323</v>
      </c>
      <c r="B92" s="59" t="s">
        <v>67</v>
      </c>
      <c r="C92" s="60">
        <v>12161420</v>
      </c>
      <c r="D92" s="87">
        <v>1312082.29</v>
      </c>
      <c r="E92" s="9">
        <f>C92+D92</f>
        <v>13473502.289999999</v>
      </c>
      <c r="F92" s="60">
        <v>3302200</v>
      </c>
      <c r="G92" s="87">
        <v>545949.99999999814</v>
      </c>
      <c r="H92" s="60">
        <f>H93+H97+H111+H113+H123+H129+H137+H150+H154</f>
        <v>16357040.290000001</v>
      </c>
      <c r="I92" s="87">
        <f t="shared" si="42"/>
        <v>12307038.110000003</v>
      </c>
      <c r="J92" s="87">
        <f>J93+J97+J111+J113+J123+J129+J137+J150+J154</f>
        <v>1388382.53</v>
      </c>
      <c r="K92" s="9">
        <v>13695420.640000002</v>
      </c>
      <c r="L92" s="60">
        <f>L93+L97+L111+L113+L123+L129+L137+L150+L154</f>
        <v>14471598</v>
      </c>
      <c r="M92" s="87">
        <f>M93+M97+M111+M113+M123+M129+M137+M150+M154</f>
        <v>803227</v>
      </c>
      <c r="N92" s="9">
        <f>N93+N97+N111+N113+N123+N129+N137+N150+N154</f>
        <v>15279000</v>
      </c>
      <c r="O92" s="9">
        <f t="shared" si="43"/>
        <v>-1078040.290000001</v>
      </c>
      <c r="P92" s="73">
        <f t="shared" si="44"/>
        <v>-6.5906806542444514</v>
      </c>
    </row>
    <row r="93" spans="1:16" ht="20.100000000000001" customHeight="1" x14ac:dyDescent="0.2">
      <c r="A93" s="61">
        <v>3231</v>
      </c>
      <c r="B93" s="62" t="s">
        <v>68</v>
      </c>
      <c r="C93" s="63">
        <v>1152325</v>
      </c>
      <c r="D93" s="88">
        <v>0</v>
      </c>
      <c r="E93" s="5">
        <f>C93+D93</f>
        <v>1152325</v>
      </c>
      <c r="F93" s="63">
        <v>0</v>
      </c>
      <c r="G93" s="88">
        <v>0</v>
      </c>
      <c r="H93" s="63">
        <f t="shared" si="41"/>
        <v>1152325</v>
      </c>
      <c r="I93" s="88">
        <f t="shared" si="42"/>
        <v>824923.09</v>
      </c>
      <c r="J93" s="88">
        <f t="shared" ref="J93" si="53">SUM(J94:J96)</f>
        <v>0</v>
      </c>
      <c r="K93" s="5">
        <v>824923.09</v>
      </c>
      <c r="L93" s="63">
        <f t="shared" ref="L93:N93" si="54">SUM(L94:L96)</f>
        <v>1281543</v>
      </c>
      <c r="M93" s="88">
        <f t="shared" si="54"/>
        <v>0</v>
      </c>
      <c r="N93" s="5">
        <f t="shared" si="54"/>
        <v>1281500</v>
      </c>
      <c r="O93" s="5">
        <f t="shared" si="43"/>
        <v>129175</v>
      </c>
      <c r="P93" s="74">
        <f t="shared" si="44"/>
        <v>11.20994511097129</v>
      </c>
    </row>
    <row r="94" spans="1:16" ht="20.100000000000001" customHeight="1" x14ac:dyDescent="0.2">
      <c r="A94" s="64">
        <v>32311</v>
      </c>
      <c r="B94" s="34" t="s">
        <v>69</v>
      </c>
      <c r="C94" s="37">
        <v>668325</v>
      </c>
      <c r="D94" s="90"/>
      <c r="E94" s="3">
        <f>SUM(C94:D94)</f>
        <v>668325</v>
      </c>
      <c r="F94" s="35">
        <v>0</v>
      </c>
      <c r="G94" s="89">
        <v>0</v>
      </c>
      <c r="H94" s="35">
        <f t="shared" si="41"/>
        <v>668325</v>
      </c>
      <c r="I94" s="89">
        <f t="shared" si="42"/>
        <v>644366</v>
      </c>
      <c r="J94" s="89">
        <v>0</v>
      </c>
      <c r="K94" s="6">
        <v>644366</v>
      </c>
      <c r="L94" s="35">
        <v>820750</v>
      </c>
      <c r="M94" s="89">
        <v>0</v>
      </c>
      <c r="N94" s="6">
        <v>820700</v>
      </c>
      <c r="O94" s="6">
        <f t="shared" si="43"/>
        <v>152375</v>
      </c>
      <c r="P94" s="78">
        <f t="shared" si="44"/>
        <v>22.799536153817385</v>
      </c>
    </row>
    <row r="95" spans="1:16" ht="20.100000000000001" customHeight="1" x14ac:dyDescent="0.2">
      <c r="A95" s="64">
        <v>32313</v>
      </c>
      <c r="B95" s="34" t="s">
        <v>194</v>
      </c>
      <c r="C95" s="37">
        <v>469000</v>
      </c>
      <c r="D95" s="90"/>
      <c r="E95" s="3">
        <f>SUM(C95:D95)</f>
        <v>469000</v>
      </c>
      <c r="F95" s="35">
        <v>0</v>
      </c>
      <c r="G95" s="89">
        <v>0</v>
      </c>
      <c r="H95" s="35">
        <f t="shared" si="41"/>
        <v>469000</v>
      </c>
      <c r="I95" s="89">
        <f t="shared" si="42"/>
        <v>151998.09</v>
      </c>
      <c r="J95" s="89">
        <v>0</v>
      </c>
      <c r="K95" s="6">
        <v>151998.09</v>
      </c>
      <c r="L95" s="35">
        <v>460793</v>
      </c>
      <c r="M95" s="89">
        <v>0</v>
      </c>
      <c r="N95" s="6">
        <v>460800</v>
      </c>
      <c r="O95" s="6">
        <f t="shared" si="43"/>
        <v>-8200</v>
      </c>
      <c r="P95" s="78">
        <f t="shared" si="44"/>
        <v>-1.7484008528784614</v>
      </c>
    </row>
    <row r="96" spans="1:16" ht="20.100000000000001" customHeight="1" x14ac:dyDescent="0.2">
      <c r="A96" s="64">
        <v>32314</v>
      </c>
      <c r="B96" s="34" t="s">
        <v>70</v>
      </c>
      <c r="C96" s="35">
        <v>15000</v>
      </c>
      <c r="D96" s="89"/>
      <c r="E96" s="6">
        <f>SUM(C96:D96)</f>
        <v>15000</v>
      </c>
      <c r="F96" s="35">
        <v>0</v>
      </c>
      <c r="G96" s="89">
        <v>0</v>
      </c>
      <c r="H96" s="35">
        <f t="shared" si="41"/>
        <v>15000</v>
      </c>
      <c r="I96" s="89">
        <f t="shared" si="42"/>
        <v>28559</v>
      </c>
      <c r="J96" s="89">
        <v>0</v>
      </c>
      <c r="K96" s="6">
        <v>28559</v>
      </c>
      <c r="L96" s="35">
        <v>0</v>
      </c>
      <c r="M96" s="89">
        <v>0</v>
      </c>
      <c r="N96" s="6">
        <v>0</v>
      </c>
      <c r="O96" s="6">
        <f t="shared" si="43"/>
        <v>-15000</v>
      </c>
      <c r="P96" s="78">
        <f t="shared" si="44"/>
        <v>-100</v>
      </c>
    </row>
    <row r="97" spans="1:16" ht="20.100000000000001" customHeight="1" x14ac:dyDescent="0.2">
      <c r="A97" s="61">
        <v>3232</v>
      </c>
      <c r="B97" s="62" t="s">
        <v>71</v>
      </c>
      <c r="C97" s="63">
        <v>2068138</v>
      </c>
      <c r="D97" s="88">
        <v>630000</v>
      </c>
      <c r="E97" s="5">
        <f>C97+D97</f>
        <v>2698138</v>
      </c>
      <c r="F97" s="63">
        <v>710250</v>
      </c>
      <c r="G97" s="88">
        <v>0</v>
      </c>
      <c r="H97" s="63">
        <f t="shared" si="41"/>
        <v>3408388</v>
      </c>
      <c r="I97" s="88">
        <f t="shared" si="42"/>
        <v>1984338.0299999998</v>
      </c>
      <c r="J97" s="88">
        <f t="shared" ref="J97" si="55">J98+J102+J106+J109</f>
        <v>380875.14</v>
      </c>
      <c r="K97" s="5">
        <v>2365213.17</v>
      </c>
      <c r="L97" s="63">
        <f t="shared" ref="L97:M97" si="56">L98+L102+L106+L109</f>
        <v>2859975</v>
      </c>
      <c r="M97" s="88">
        <f t="shared" si="56"/>
        <v>230000</v>
      </c>
      <c r="N97" s="5">
        <f>N98+N102+N106+N109</f>
        <v>3093900</v>
      </c>
      <c r="O97" s="5">
        <f t="shared" si="43"/>
        <v>-314488</v>
      </c>
      <c r="P97" s="74">
        <f t="shared" si="44"/>
        <v>-9.2268837937464809</v>
      </c>
    </row>
    <row r="98" spans="1:16" ht="20.100000000000001" customHeight="1" x14ac:dyDescent="0.2">
      <c r="A98" s="66">
        <v>32321</v>
      </c>
      <c r="B98" s="67" t="s">
        <v>195</v>
      </c>
      <c r="C98" s="68">
        <v>117250</v>
      </c>
      <c r="D98" s="91">
        <v>0</v>
      </c>
      <c r="E98" s="16">
        <f>C98+D98</f>
        <v>117250</v>
      </c>
      <c r="F98" s="68">
        <v>0</v>
      </c>
      <c r="G98" s="91">
        <v>0</v>
      </c>
      <c r="H98" s="68">
        <f t="shared" si="41"/>
        <v>117250</v>
      </c>
      <c r="I98" s="91">
        <f t="shared" si="42"/>
        <v>113110.83</v>
      </c>
      <c r="J98" s="91">
        <f t="shared" ref="J98" si="57">SUM(J99:J101)</f>
        <v>0</v>
      </c>
      <c r="K98" s="16">
        <v>113110.83</v>
      </c>
      <c r="L98" s="68">
        <f t="shared" ref="L98:N98" si="58">SUM(L99:L101)</f>
        <v>117250</v>
      </c>
      <c r="M98" s="91">
        <f t="shared" si="58"/>
        <v>0</v>
      </c>
      <c r="N98" s="16">
        <f t="shared" si="58"/>
        <v>117300</v>
      </c>
      <c r="O98" s="16">
        <f t="shared" si="43"/>
        <v>50</v>
      </c>
      <c r="P98" s="79">
        <f t="shared" si="44"/>
        <v>4.2643923240930803E-2</v>
      </c>
    </row>
    <row r="99" spans="1:16" ht="20.100000000000001" customHeight="1" x14ac:dyDescent="0.2">
      <c r="A99" s="64">
        <v>323210</v>
      </c>
      <c r="B99" s="34" t="s">
        <v>196</v>
      </c>
      <c r="C99" s="37">
        <v>117250</v>
      </c>
      <c r="D99" s="90"/>
      <c r="E99" s="3">
        <f>SUM(C99:D99)</f>
        <v>117250</v>
      </c>
      <c r="F99" s="35">
        <v>0</v>
      </c>
      <c r="G99" s="89">
        <v>0</v>
      </c>
      <c r="H99" s="35">
        <f t="shared" si="41"/>
        <v>117250</v>
      </c>
      <c r="I99" s="89">
        <f t="shared" si="42"/>
        <v>32836</v>
      </c>
      <c r="J99" s="89">
        <v>0</v>
      </c>
      <c r="K99" s="6">
        <v>32836</v>
      </c>
      <c r="L99" s="35">
        <v>117250</v>
      </c>
      <c r="M99" s="89">
        <v>0</v>
      </c>
      <c r="N99" s="6">
        <v>117300</v>
      </c>
      <c r="O99" s="6">
        <f t="shared" si="43"/>
        <v>50</v>
      </c>
      <c r="P99" s="78">
        <f t="shared" si="44"/>
        <v>4.2643923240930803E-2</v>
      </c>
    </row>
    <row r="100" spans="1:16" ht="20.100000000000001" customHeight="1" x14ac:dyDescent="0.2">
      <c r="A100" s="64">
        <v>3232101</v>
      </c>
      <c r="B100" s="34" t="s">
        <v>197</v>
      </c>
      <c r="C100" s="37">
        <v>0</v>
      </c>
      <c r="D100" s="90"/>
      <c r="E100" s="3">
        <f>SUM(C100:D100)</f>
        <v>0</v>
      </c>
      <c r="F100" s="35">
        <v>0</v>
      </c>
      <c r="G100" s="89">
        <v>0</v>
      </c>
      <c r="H100" s="35">
        <f t="shared" si="41"/>
        <v>0</v>
      </c>
      <c r="I100" s="89">
        <f t="shared" si="42"/>
        <v>0</v>
      </c>
      <c r="J100" s="89">
        <v>0</v>
      </c>
      <c r="K100" s="6">
        <v>0</v>
      </c>
      <c r="L100" s="35">
        <v>0</v>
      </c>
      <c r="M100" s="89">
        <v>0</v>
      </c>
      <c r="N100" s="6">
        <f>L100+M100</f>
        <v>0</v>
      </c>
      <c r="O100" s="6">
        <f t="shared" si="43"/>
        <v>0</v>
      </c>
      <c r="P100" s="78" t="e">
        <f t="shared" si="44"/>
        <v>#DIV/0!</v>
      </c>
    </row>
    <row r="101" spans="1:16" ht="20.100000000000001" customHeight="1" x14ac:dyDescent="0.2">
      <c r="A101" s="64">
        <v>323211</v>
      </c>
      <c r="B101" s="34" t="s">
        <v>198</v>
      </c>
      <c r="C101" s="37">
        <v>0</v>
      </c>
      <c r="D101" s="90"/>
      <c r="E101" s="3">
        <f>SUM(C101:D101)</f>
        <v>0</v>
      </c>
      <c r="F101" s="35">
        <v>0</v>
      </c>
      <c r="G101" s="89">
        <v>0</v>
      </c>
      <c r="H101" s="35">
        <f t="shared" si="41"/>
        <v>0</v>
      </c>
      <c r="I101" s="89">
        <f t="shared" si="42"/>
        <v>80274.83</v>
      </c>
      <c r="J101" s="89">
        <v>0</v>
      </c>
      <c r="K101" s="6">
        <v>80274.83</v>
      </c>
      <c r="L101" s="35">
        <v>0</v>
      </c>
      <c r="M101" s="89">
        <v>0</v>
      </c>
      <c r="N101" s="6">
        <f>L101+M101</f>
        <v>0</v>
      </c>
      <c r="O101" s="6">
        <f t="shared" si="43"/>
        <v>0</v>
      </c>
      <c r="P101" s="78" t="e">
        <f t="shared" si="44"/>
        <v>#DIV/0!</v>
      </c>
    </row>
    <row r="102" spans="1:16" ht="20.100000000000001" customHeight="1" x14ac:dyDescent="0.2">
      <c r="A102" s="66">
        <v>32322</v>
      </c>
      <c r="B102" s="67" t="s">
        <v>199</v>
      </c>
      <c r="C102" s="68">
        <v>1634313</v>
      </c>
      <c r="D102" s="91">
        <v>630000</v>
      </c>
      <c r="E102" s="16">
        <f>C102+D102</f>
        <v>2264313</v>
      </c>
      <c r="F102" s="68">
        <v>710250</v>
      </c>
      <c r="G102" s="91">
        <v>0</v>
      </c>
      <c r="H102" s="68">
        <f t="shared" si="41"/>
        <v>2974563</v>
      </c>
      <c r="I102" s="91">
        <f t="shared" si="42"/>
        <v>1606166.3299999996</v>
      </c>
      <c r="J102" s="91">
        <f t="shared" ref="J102" si="59">SUM(J103:J105)</f>
        <v>380875.14</v>
      </c>
      <c r="K102" s="16">
        <v>1987041.4699999997</v>
      </c>
      <c r="L102" s="68">
        <f t="shared" ref="L102:N102" si="60">SUM(L103:L105)</f>
        <v>2440600</v>
      </c>
      <c r="M102" s="91">
        <f t="shared" si="60"/>
        <v>230000</v>
      </c>
      <c r="N102" s="16">
        <f t="shared" si="60"/>
        <v>2670600</v>
      </c>
      <c r="O102" s="16">
        <f t="shared" si="43"/>
        <v>-303963</v>
      </c>
      <c r="P102" s="79">
        <f t="shared" si="44"/>
        <v>-10.218744736621815</v>
      </c>
    </row>
    <row r="103" spans="1:16" ht="20.100000000000001" customHeight="1" x14ac:dyDescent="0.2">
      <c r="A103" s="64">
        <v>323220</v>
      </c>
      <c r="B103" s="34" t="s">
        <v>200</v>
      </c>
      <c r="C103" s="37">
        <v>1484313</v>
      </c>
      <c r="D103" s="90">
        <v>630000</v>
      </c>
      <c r="E103" s="3">
        <f>SUM(C103:D103)</f>
        <v>2114313</v>
      </c>
      <c r="F103" s="35">
        <v>710250</v>
      </c>
      <c r="G103" s="89">
        <v>0</v>
      </c>
      <c r="H103" s="35">
        <f t="shared" si="41"/>
        <v>2824563</v>
      </c>
      <c r="I103" s="89">
        <f t="shared" si="42"/>
        <v>1303177.2399999998</v>
      </c>
      <c r="J103" s="89">
        <v>380875.14</v>
      </c>
      <c r="K103" s="6">
        <v>1684052.38</v>
      </c>
      <c r="L103" s="35">
        <f>N103-M103</f>
        <v>2100600</v>
      </c>
      <c r="M103" s="89">
        <v>230000</v>
      </c>
      <c r="N103" s="6">
        <v>2330600</v>
      </c>
      <c r="O103" s="6">
        <f t="shared" si="43"/>
        <v>-493963</v>
      </c>
      <c r="P103" s="78">
        <f t="shared" si="44"/>
        <v>-17.488121171310382</v>
      </c>
    </row>
    <row r="104" spans="1:16" ht="20.100000000000001" customHeight="1" x14ac:dyDescent="0.2">
      <c r="A104" s="64">
        <v>323221</v>
      </c>
      <c r="B104" s="34" t="s">
        <v>253</v>
      </c>
      <c r="C104" s="37">
        <v>0</v>
      </c>
      <c r="D104" s="90"/>
      <c r="E104" s="3">
        <f>SUM(C104:D104)</f>
        <v>0</v>
      </c>
      <c r="F104" s="35">
        <v>0</v>
      </c>
      <c r="G104" s="89">
        <v>0</v>
      </c>
      <c r="H104" s="35">
        <f t="shared" si="41"/>
        <v>0</v>
      </c>
      <c r="I104" s="89">
        <f t="shared" si="42"/>
        <v>3760.72</v>
      </c>
      <c r="J104" s="89">
        <v>0</v>
      </c>
      <c r="K104" s="6">
        <v>3760.72</v>
      </c>
      <c r="L104" s="35">
        <v>0</v>
      </c>
      <c r="M104" s="89">
        <v>0</v>
      </c>
      <c r="N104" s="6">
        <f>L104+M104</f>
        <v>0</v>
      </c>
      <c r="O104" s="6">
        <f t="shared" si="43"/>
        <v>0</v>
      </c>
      <c r="P104" s="78" t="e">
        <f t="shared" si="44"/>
        <v>#DIV/0!</v>
      </c>
    </row>
    <row r="105" spans="1:16" ht="20.100000000000001" customHeight="1" x14ac:dyDescent="0.2">
      <c r="A105" s="64">
        <v>323222</v>
      </c>
      <c r="B105" s="34" t="s">
        <v>201</v>
      </c>
      <c r="C105" s="37">
        <v>150000</v>
      </c>
      <c r="D105" s="90"/>
      <c r="E105" s="3">
        <f>SUM(C105:D105)</f>
        <v>150000</v>
      </c>
      <c r="F105" s="35">
        <v>0</v>
      </c>
      <c r="G105" s="89">
        <v>0</v>
      </c>
      <c r="H105" s="35">
        <f t="shared" si="41"/>
        <v>150000</v>
      </c>
      <c r="I105" s="89">
        <f t="shared" si="42"/>
        <v>299228.37</v>
      </c>
      <c r="J105" s="89">
        <v>0</v>
      </c>
      <c r="K105" s="6">
        <v>299228.37</v>
      </c>
      <c r="L105" s="35">
        <v>340000</v>
      </c>
      <c r="M105" s="89">
        <v>0</v>
      </c>
      <c r="N105" s="6">
        <v>340000</v>
      </c>
      <c r="O105" s="6">
        <f t="shared" si="43"/>
        <v>190000</v>
      </c>
      <c r="P105" s="78">
        <f t="shared" si="44"/>
        <v>126.66666666666666</v>
      </c>
    </row>
    <row r="106" spans="1:16" ht="20.100000000000001" customHeight="1" x14ac:dyDescent="0.2">
      <c r="A106" s="66">
        <v>32323</v>
      </c>
      <c r="B106" s="67" t="s">
        <v>202</v>
      </c>
      <c r="C106" s="68">
        <v>316575</v>
      </c>
      <c r="D106" s="91">
        <v>0</v>
      </c>
      <c r="E106" s="16">
        <f>C106+D106</f>
        <v>316575</v>
      </c>
      <c r="F106" s="68">
        <v>0</v>
      </c>
      <c r="G106" s="91">
        <v>0</v>
      </c>
      <c r="H106" s="68">
        <f t="shared" si="41"/>
        <v>316575</v>
      </c>
      <c r="I106" s="91">
        <f t="shared" si="42"/>
        <v>261068.87</v>
      </c>
      <c r="J106" s="91">
        <f t="shared" ref="J106" si="61">SUM(J107:J108)</f>
        <v>0</v>
      </c>
      <c r="K106" s="16">
        <v>261068.87</v>
      </c>
      <c r="L106" s="68">
        <f t="shared" ref="L106:N106" si="62">SUM(L107:L108)</f>
        <v>302125</v>
      </c>
      <c r="M106" s="91">
        <f t="shared" si="62"/>
        <v>0</v>
      </c>
      <c r="N106" s="16">
        <f t="shared" si="62"/>
        <v>302000</v>
      </c>
      <c r="O106" s="16">
        <f t="shared" si="43"/>
        <v>-14575</v>
      </c>
      <c r="P106" s="79">
        <f t="shared" si="44"/>
        <v>-4.6039643054568415</v>
      </c>
    </row>
    <row r="107" spans="1:16" ht="20.100000000000001" customHeight="1" x14ac:dyDescent="0.2">
      <c r="A107" s="64">
        <v>323230</v>
      </c>
      <c r="B107" s="34" t="s">
        <v>203</v>
      </c>
      <c r="C107" s="37">
        <v>293125</v>
      </c>
      <c r="D107" s="90"/>
      <c r="E107" s="3">
        <f>SUM(C107:D107)</f>
        <v>293125</v>
      </c>
      <c r="F107" s="35">
        <v>0</v>
      </c>
      <c r="G107" s="89">
        <v>0</v>
      </c>
      <c r="H107" s="35">
        <f t="shared" si="41"/>
        <v>293125</v>
      </c>
      <c r="I107" s="89">
        <f t="shared" si="42"/>
        <v>252024</v>
      </c>
      <c r="J107" s="89">
        <v>0</v>
      </c>
      <c r="K107" s="6">
        <v>252024</v>
      </c>
      <c r="L107" s="35">
        <v>293125</v>
      </c>
      <c r="M107" s="89">
        <v>0</v>
      </c>
      <c r="N107" s="6">
        <v>293000</v>
      </c>
      <c r="O107" s="6">
        <f t="shared" si="43"/>
        <v>-125</v>
      </c>
      <c r="P107" s="78">
        <f t="shared" si="44"/>
        <v>-4.2643923240930803E-2</v>
      </c>
    </row>
    <row r="108" spans="1:16" ht="20.100000000000001" customHeight="1" x14ac:dyDescent="0.2">
      <c r="A108" s="64">
        <v>323231</v>
      </c>
      <c r="B108" s="34" t="s">
        <v>204</v>
      </c>
      <c r="C108" s="37">
        <v>23450</v>
      </c>
      <c r="D108" s="90"/>
      <c r="E108" s="3">
        <f>SUM(C108:D108)</f>
        <v>23450</v>
      </c>
      <c r="F108" s="35">
        <v>0</v>
      </c>
      <c r="G108" s="89">
        <v>0</v>
      </c>
      <c r="H108" s="35">
        <f t="shared" si="41"/>
        <v>23450</v>
      </c>
      <c r="I108" s="89">
        <f t="shared" si="42"/>
        <v>9044.8700000000008</v>
      </c>
      <c r="J108" s="89">
        <v>0</v>
      </c>
      <c r="K108" s="6">
        <v>9044.8700000000008</v>
      </c>
      <c r="L108" s="35">
        <v>9000</v>
      </c>
      <c r="M108" s="89">
        <v>0</v>
      </c>
      <c r="N108" s="6">
        <v>9000</v>
      </c>
      <c r="O108" s="6">
        <f t="shared" si="43"/>
        <v>-14450</v>
      </c>
      <c r="P108" s="78">
        <f t="shared" si="44"/>
        <v>-61.620469083155648</v>
      </c>
    </row>
    <row r="109" spans="1:16" ht="20.100000000000001" customHeight="1" x14ac:dyDescent="0.2">
      <c r="A109" s="66">
        <v>32329</v>
      </c>
      <c r="B109" s="67" t="s">
        <v>148</v>
      </c>
      <c r="C109" s="68">
        <v>0</v>
      </c>
      <c r="D109" s="91">
        <v>0</v>
      </c>
      <c r="E109" s="16">
        <f>C109+D109</f>
        <v>0</v>
      </c>
      <c r="F109" s="68">
        <v>0</v>
      </c>
      <c r="G109" s="91">
        <v>0</v>
      </c>
      <c r="H109" s="68">
        <f t="shared" si="41"/>
        <v>0</v>
      </c>
      <c r="I109" s="91">
        <f t="shared" si="42"/>
        <v>3992</v>
      </c>
      <c r="J109" s="91">
        <f t="shared" ref="J109:N109" si="63">SUM(J110:J110)</f>
        <v>0</v>
      </c>
      <c r="K109" s="16">
        <v>3992</v>
      </c>
      <c r="L109" s="68">
        <f t="shared" si="63"/>
        <v>0</v>
      </c>
      <c r="M109" s="91">
        <f t="shared" si="63"/>
        <v>0</v>
      </c>
      <c r="N109" s="16">
        <f t="shared" si="63"/>
        <v>4000</v>
      </c>
      <c r="O109" s="16">
        <f t="shared" si="43"/>
        <v>4000</v>
      </c>
      <c r="P109" s="79" t="e">
        <f t="shared" si="44"/>
        <v>#DIV/0!</v>
      </c>
    </row>
    <row r="110" spans="1:16" ht="20.100000000000001" customHeight="1" x14ac:dyDescent="0.2">
      <c r="A110" s="64">
        <v>323290</v>
      </c>
      <c r="B110" s="34" t="s">
        <v>205</v>
      </c>
      <c r="C110" s="37">
        <v>0</v>
      </c>
      <c r="D110" s="90"/>
      <c r="E110" s="3">
        <f>SUM(C110:D110)</f>
        <v>0</v>
      </c>
      <c r="F110" s="35">
        <v>0</v>
      </c>
      <c r="G110" s="89">
        <v>0</v>
      </c>
      <c r="H110" s="35">
        <f t="shared" si="41"/>
        <v>0</v>
      </c>
      <c r="I110" s="89">
        <f t="shared" si="42"/>
        <v>3992</v>
      </c>
      <c r="J110" s="89">
        <v>0</v>
      </c>
      <c r="K110" s="6">
        <v>3992</v>
      </c>
      <c r="L110" s="35">
        <v>0</v>
      </c>
      <c r="M110" s="89">
        <v>0</v>
      </c>
      <c r="N110" s="6">
        <v>4000</v>
      </c>
      <c r="O110" s="6">
        <f t="shared" si="43"/>
        <v>4000</v>
      </c>
      <c r="P110" s="78" t="e">
        <f t="shared" si="44"/>
        <v>#DIV/0!</v>
      </c>
    </row>
    <row r="111" spans="1:16" ht="20.100000000000001" customHeight="1" x14ac:dyDescent="0.2">
      <c r="A111" s="61">
        <v>3233</v>
      </c>
      <c r="B111" s="62" t="s">
        <v>72</v>
      </c>
      <c r="C111" s="63">
        <v>270000</v>
      </c>
      <c r="D111" s="88">
        <v>8000</v>
      </c>
      <c r="E111" s="5">
        <f>C111+D111</f>
        <v>278000</v>
      </c>
      <c r="F111" s="63">
        <v>82000</v>
      </c>
      <c r="G111" s="88">
        <v>-69000</v>
      </c>
      <c r="H111" s="63">
        <f t="shared" si="41"/>
        <v>291000</v>
      </c>
      <c r="I111" s="88">
        <f t="shared" si="42"/>
        <v>823235</v>
      </c>
      <c r="J111" s="88">
        <f t="shared" ref="J111:N111" si="64">SUM(J112:J112)</f>
        <v>0</v>
      </c>
      <c r="K111" s="5">
        <v>823235</v>
      </c>
      <c r="L111" s="63">
        <f t="shared" si="64"/>
        <v>184063</v>
      </c>
      <c r="M111" s="88">
        <f t="shared" si="64"/>
        <v>0</v>
      </c>
      <c r="N111" s="5">
        <f t="shared" si="64"/>
        <v>184000</v>
      </c>
      <c r="O111" s="5">
        <f t="shared" si="43"/>
        <v>-107000</v>
      </c>
      <c r="P111" s="74">
        <f t="shared" si="44"/>
        <v>-36.769759450171826</v>
      </c>
    </row>
    <row r="112" spans="1:16" ht="20.100000000000001" customHeight="1" x14ac:dyDescent="0.2">
      <c r="A112" s="64">
        <v>32339</v>
      </c>
      <c r="B112" s="34" t="s">
        <v>124</v>
      </c>
      <c r="C112" s="37">
        <v>270000</v>
      </c>
      <c r="D112" s="90">
        <v>8000</v>
      </c>
      <c r="E112" s="3">
        <f>SUM(C112:D112)</f>
        <v>278000</v>
      </c>
      <c r="F112" s="35">
        <v>82000</v>
      </c>
      <c r="G112" s="89">
        <v>-69000</v>
      </c>
      <c r="H112" s="35">
        <f t="shared" si="41"/>
        <v>291000</v>
      </c>
      <c r="I112" s="89">
        <f t="shared" si="42"/>
        <v>823235</v>
      </c>
      <c r="J112" s="89">
        <v>0</v>
      </c>
      <c r="K112" s="6">
        <v>823235</v>
      </c>
      <c r="L112" s="35">
        <v>184063</v>
      </c>
      <c r="M112" s="89">
        <v>0</v>
      </c>
      <c r="N112" s="6">
        <v>184000</v>
      </c>
      <c r="O112" s="6">
        <f t="shared" si="43"/>
        <v>-107000</v>
      </c>
      <c r="P112" s="78">
        <f t="shared" si="44"/>
        <v>-36.769759450171826</v>
      </c>
    </row>
    <row r="113" spans="1:16" ht="20.100000000000001" customHeight="1" x14ac:dyDescent="0.2">
      <c r="A113" s="61">
        <v>3234</v>
      </c>
      <c r="B113" s="62" t="s">
        <v>73</v>
      </c>
      <c r="C113" s="63">
        <v>2216125</v>
      </c>
      <c r="D113" s="88">
        <v>0</v>
      </c>
      <c r="E113" s="5">
        <f>C113+D113</f>
        <v>2216125</v>
      </c>
      <c r="F113" s="63">
        <v>0</v>
      </c>
      <c r="G113" s="88">
        <v>0</v>
      </c>
      <c r="H113" s="63">
        <f t="shared" si="41"/>
        <v>2216125</v>
      </c>
      <c r="I113" s="88">
        <f t="shared" si="42"/>
        <v>1868236.5</v>
      </c>
      <c r="J113" s="88">
        <f t="shared" ref="J113" si="65">SUM(J114:J118)</f>
        <v>0</v>
      </c>
      <c r="K113" s="5">
        <v>1868236.5</v>
      </c>
      <c r="L113" s="63">
        <f t="shared" ref="L113:N113" si="66">SUM(L114:L118)</f>
        <v>1995100</v>
      </c>
      <c r="M113" s="88">
        <f t="shared" si="66"/>
        <v>0</v>
      </c>
      <c r="N113" s="5">
        <f t="shared" si="66"/>
        <v>1995700</v>
      </c>
      <c r="O113" s="5">
        <f t="shared" si="43"/>
        <v>-220425</v>
      </c>
      <c r="P113" s="74">
        <f t="shared" si="44"/>
        <v>-9.9464154774663029</v>
      </c>
    </row>
    <row r="114" spans="1:16" ht="20.100000000000001" customHeight="1" x14ac:dyDescent="0.2">
      <c r="A114" s="64">
        <v>32341</v>
      </c>
      <c r="B114" s="34" t="s">
        <v>74</v>
      </c>
      <c r="C114" s="35">
        <v>275000</v>
      </c>
      <c r="D114" s="89"/>
      <c r="E114" s="6">
        <f>SUM(C114:D114)</f>
        <v>275000</v>
      </c>
      <c r="F114" s="35">
        <v>0</v>
      </c>
      <c r="G114" s="89">
        <v>0</v>
      </c>
      <c r="H114" s="35">
        <f t="shared" si="41"/>
        <v>275000</v>
      </c>
      <c r="I114" s="89">
        <f t="shared" si="42"/>
        <v>171775.14</v>
      </c>
      <c r="J114" s="89">
        <v>0</v>
      </c>
      <c r="K114" s="6">
        <v>171775.14</v>
      </c>
      <c r="L114" s="35">
        <v>153376</v>
      </c>
      <c r="M114" s="89">
        <v>0</v>
      </c>
      <c r="N114" s="6">
        <v>154000</v>
      </c>
      <c r="O114" s="6">
        <f t="shared" si="43"/>
        <v>-121000</v>
      </c>
      <c r="P114" s="78">
        <f t="shared" si="44"/>
        <v>-43.999999999999993</v>
      </c>
    </row>
    <row r="115" spans="1:16" ht="20.100000000000001" customHeight="1" x14ac:dyDescent="0.2">
      <c r="A115" s="64">
        <v>32342</v>
      </c>
      <c r="B115" s="34" t="s">
        <v>75</v>
      </c>
      <c r="C115" s="35">
        <v>590000</v>
      </c>
      <c r="D115" s="89"/>
      <c r="E115" s="6">
        <f>SUM(C115:D115)</f>
        <v>590000</v>
      </c>
      <c r="F115" s="35">
        <v>0</v>
      </c>
      <c r="G115" s="89">
        <v>0</v>
      </c>
      <c r="H115" s="35">
        <f t="shared" si="41"/>
        <v>590000</v>
      </c>
      <c r="I115" s="89">
        <f t="shared" si="42"/>
        <v>630450.18999999994</v>
      </c>
      <c r="J115" s="89">
        <v>0</v>
      </c>
      <c r="K115" s="6">
        <v>630450.18999999994</v>
      </c>
      <c r="L115" s="35">
        <v>493036</v>
      </c>
      <c r="M115" s="89">
        <v>0</v>
      </c>
      <c r="N115" s="6">
        <v>493000</v>
      </c>
      <c r="O115" s="6">
        <f t="shared" si="43"/>
        <v>-97000</v>
      </c>
      <c r="P115" s="78">
        <f t="shared" si="44"/>
        <v>-16.440677966101688</v>
      </c>
    </row>
    <row r="116" spans="1:16" ht="20.100000000000001" customHeight="1" x14ac:dyDescent="0.2">
      <c r="A116" s="64">
        <v>32344</v>
      </c>
      <c r="B116" s="34" t="s">
        <v>76</v>
      </c>
      <c r="C116" s="37">
        <v>20000</v>
      </c>
      <c r="D116" s="90"/>
      <c r="E116" s="3">
        <f>SUM(C116:D116)</f>
        <v>20000</v>
      </c>
      <c r="F116" s="35">
        <v>0</v>
      </c>
      <c r="G116" s="89">
        <v>0</v>
      </c>
      <c r="H116" s="35">
        <f t="shared" si="41"/>
        <v>20000</v>
      </c>
      <c r="I116" s="89">
        <f t="shared" si="42"/>
        <v>10946.3</v>
      </c>
      <c r="J116" s="89">
        <v>0</v>
      </c>
      <c r="K116" s="6">
        <v>10946.3</v>
      </c>
      <c r="L116" s="35">
        <v>17588</v>
      </c>
      <c r="M116" s="89">
        <v>0</v>
      </c>
      <c r="N116" s="6">
        <v>17600</v>
      </c>
      <c r="O116" s="6">
        <f t="shared" si="43"/>
        <v>-2400</v>
      </c>
      <c r="P116" s="78">
        <f t="shared" si="44"/>
        <v>-12</v>
      </c>
    </row>
    <row r="117" spans="1:16" ht="20.100000000000001" customHeight="1" x14ac:dyDescent="0.2">
      <c r="A117" s="64">
        <v>32347</v>
      </c>
      <c r="B117" s="34" t="s">
        <v>77</v>
      </c>
      <c r="C117" s="35">
        <v>12500</v>
      </c>
      <c r="D117" s="89"/>
      <c r="E117" s="6">
        <f>SUM(C117:D117)</f>
        <v>12500</v>
      </c>
      <c r="F117" s="35">
        <v>0</v>
      </c>
      <c r="G117" s="89">
        <v>0</v>
      </c>
      <c r="H117" s="35">
        <f t="shared" si="41"/>
        <v>12500</v>
      </c>
      <c r="I117" s="89">
        <f t="shared" si="42"/>
        <v>11761.65</v>
      </c>
      <c r="J117" s="89">
        <v>0</v>
      </c>
      <c r="K117" s="6">
        <v>11761.65</v>
      </c>
      <c r="L117" s="35">
        <v>12500</v>
      </c>
      <c r="M117" s="89">
        <v>0</v>
      </c>
      <c r="N117" s="6">
        <v>12500</v>
      </c>
      <c r="O117" s="6">
        <f t="shared" si="43"/>
        <v>0</v>
      </c>
      <c r="P117" s="78">
        <f t="shared" si="44"/>
        <v>0</v>
      </c>
    </row>
    <row r="118" spans="1:16" ht="20.100000000000001" customHeight="1" x14ac:dyDescent="0.2">
      <c r="A118" s="66">
        <v>32349</v>
      </c>
      <c r="B118" s="67" t="s">
        <v>206</v>
      </c>
      <c r="C118" s="68">
        <v>1318625</v>
      </c>
      <c r="D118" s="91">
        <v>0</v>
      </c>
      <c r="E118" s="16">
        <f>C118+D118</f>
        <v>1318625</v>
      </c>
      <c r="F118" s="68">
        <v>0</v>
      </c>
      <c r="G118" s="91">
        <v>0</v>
      </c>
      <c r="H118" s="68">
        <f t="shared" si="41"/>
        <v>1318625</v>
      </c>
      <c r="I118" s="91">
        <f t="shared" si="42"/>
        <v>1043303.22</v>
      </c>
      <c r="J118" s="91">
        <f t="shared" ref="J118" si="67">SUM(J119:J122)</f>
        <v>0</v>
      </c>
      <c r="K118" s="16">
        <v>1043303.22</v>
      </c>
      <c r="L118" s="68">
        <f t="shared" ref="L118:N118" si="68">SUM(L119:L122)</f>
        <v>1318600</v>
      </c>
      <c r="M118" s="91">
        <f t="shared" si="68"/>
        <v>0</v>
      </c>
      <c r="N118" s="16">
        <f t="shared" si="68"/>
        <v>1318600</v>
      </c>
      <c r="O118" s="16">
        <f t="shared" si="43"/>
        <v>-25</v>
      </c>
      <c r="P118" s="79">
        <f t="shared" si="44"/>
        <v>-1.8959143046686222E-3</v>
      </c>
    </row>
    <row r="119" spans="1:16" ht="20.100000000000001" customHeight="1" x14ac:dyDescent="0.2">
      <c r="A119" s="64">
        <v>323490</v>
      </c>
      <c r="B119" s="34" t="s">
        <v>207</v>
      </c>
      <c r="C119" s="35">
        <v>1250000</v>
      </c>
      <c r="D119" s="89"/>
      <c r="E119" s="6">
        <f>SUM(C119:D119)</f>
        <v>1250000</v>
      </c>
      <c r="F119" s="35">
        <v>0</v>
      </c>
      <c r="G119" s="89">
        <v>0</v>
      </c>
      <c r="H119" s="35">
        <f t="shared" si="41"/>
        <v>1250000</v>
      </c>
      <c r="I119" s="89">
        <f t="shared" si="42"/>
        <v>977891</v>
      </c>
      <c r="J119" s="89">
        <v>0</v>
      </c>
      <c r="K119" s="6">
        <v>977891</v>
      </c>
      <c r="L119" s="35">
        <v>1250000</v>
      </c>
      <c r="M119" s="89">
        <v>0</v>
      </c>
      <c r="N119" s="6">
        <v>1250000</v>
      </c>
      <c r="O119" s="6">
        <f t="shared" si="43"/>
        <v>0</v>
      </c>
      <c r="P119" s="78">
        <f t="shared" si="44"/>
        <v>0</v>
      </c>
    </row>
    <row r="120" spans="1:16" ht="20.100000000000001" customHeight="1" x14ac:dyDescent="0.2">
      <c r="A120" s="64">
        <v>323492</v>
      </c>
      <c r="B120" s="34" t="s">
        <v>208</v>
      </c>
      <c r="C120" s="37">
        <v>58625</v>
      </c>
      <c r="D120" s="90"/>
      <c r="E120" s="3">
        <f>SUM(C120:D120)</f>
        <v>58625</v>
      </c>
      <c r="F120" s="35">
        <v>0</v>
      </c>
      <c r="G120" s="89">
        <v>0</v>
      </c>
      <c r="H120" s="35">
        <f t="shared" si="41"/>
        <v>58625</v>
      </c>
      <c r="I120" s="89">
        <f t="shared" si="42"/>
        <v>53630.33</v>
      </c>
      <c r="J120" s="89">
        <v>0</v>
      </c>
      <c r="K120" s="6">
        <v>53630.33</v>
      </c>
      <c r="L120" s="35">
        <v>58600</v>
      </c>
      <c r="M120" s="89">
        <v>0</v>
      </c>
      <c r="N120" s="6">
        <v>58600</v>
      </c>
      <c r="O120" s="6">
        <f t="shared" si="43"/>
        <v>-25</v>
      </c>
      <c r="P120" s="78">
        <f t="shared" si="44"/>
        <v>-4.2643923240930803E-2</v>
      </c>
    </row>
    <row r="121" spans="1:16" ht="20.100000000000001" customHeight="1" x14ac:dyDescent="0.2">
      <c r="A121" s="64">
        <v>323493</v>
      </c>
      <c r="B121" s="34" t="s">
        <v>209</v>
      </c>
      <c r="C121" s="35">
        <v>10000</v>
      </c>
      <c r="D121" s="89"/>
      <c r="E121" s="6">
        <f>SUM(C121:D121)</f>
        <v>10000</v>
      </c>
      <c r="F121" s="35">
        <v>0</v>
      </c>
      <c r="G121" s="89">
        <v>0</v>
      </c>
      <c r="H121" s="35">
        <f t="shared" si="41"/>
        <v>10000</v>
      </c>
      <c r="I121" s="89">
        <f t="shared" si="42"/>
        <v>7569.51</v>
      </c>
      <c r="J121" s="89">
        <v>0</v>
      </c>
      <c r="K121" s="6">
        <v>7569.51</v>
      </c>
      <c r="L121" s="35">
        <v>10000</v>
      </c>
      <c r="M121" s="89">
        <v>0</v>
      </c>
      <c r="N121" s="6">
        <v>10000</v>
      </c>
      <c r="O121" s="6">
        <f t="shared" si="43"/>
        <v>0</v>
      </c>
      <c r="P121" s="78">
        <f t="shared" si="44"/>
        <v>0</v>
      </c>
    </row>
    <row r="122" spans="1:16" ht="20.100000000000001" customHeight="1" x14ac:dyDescent="0.2">
      <c r="A122" s="64">
        <v>323495</v>
      </c>
      <c r="B122" s="34" t="s">
        <v>210</v>
      </c>
      <c r="C122" s="35">
        <v>0</v>
      </c>
      <c r="D122" s="89"/>
      <c r="E122" s="6">
        <f>SUM(C122:D122)</f>
        <v>0</v>
      </c>
      <c r="F122" s="35">
        <v>0</v>
      </c>
      <c r="G122" s="89">
        <v>0</v>
      </c>
      <c r="H122" s="35">
        <f t="shared" si="41"/>
        <v>0</v>
      </c>
      <c r="I122" s="89">
        <f t="shared" si="42"/>
        <v>4212.38</v>
      </c>
      <c r="J122" s="89">
        <v>0</v>
      </c>
      <c r="K122" s="6">
        <v>4212.38</v>
      </c>
      <c r="L122" s="35">
        <v>0</v>
      </c>
      <c r="M122" s="89">
        <v>0</v>
      </c>
      <c r="N122" s="6">
        <v>0</v>
      </c>
      <c r="O122" s="6">
        <f t="shared" si="43"/>
        <v>0</v>
      </c>
      <c r="P122" s="78" t="e">
        <f t="shared" si="44"/>
        <v>#DIV/0!</v>
      </c>
    </row>
    <row r="123" spans="1:16" ht="20.100000000000001" customHeight="1" x14ac:dyDescent="0.2">
      <c r="A123" s="61">
        <v>3235</v>
      </c>
      <c r="B123" s="62" t="s">
        <v>109</v>
      </c>
      <c r="C123" s="63">
        <v>859150</v>
      </c>
      <c r="D123" s="88">
        <v>314874.3</v>
      </c>
      <c r="E123" s="5">
        <f>C123+D123</f>
        <v>1174024.3</v>
      </c>
      <c r="F123" s="63">
        <v>75000</v>
      </c>
      <c r="G123" s="88">
        <v>-386925</v>
      </c>
      <c r="H123" s="63">
        <f t="shared" si="41"/>
        <v>862099.3</v>
      </c>
      <c r="I123" s="88">
        <f t="shared" si="42"/>
        <v>566842.66</v>
      </c>
      <c r="J123" s="88">
        <f t="shared" ref="J123" si="69">SUM(J124:J128)</f>
        <v>215193.33</v>
      </c>
      <c r="K123" s="5">
        <v>782035.99</v>
      </c>
      <c r="L123" s="63">
        <f t="shared" ref="L123:N123" si="70">SUM(L124:L128)</f>
        <v>772250</v>
      </c>
      <c r="M123" s="88">
        <f t="shared" si="70"/>
        <v>0</v>
      </c>
      <c r="N123" s="5">
        <f t="shared" si="70"/>
        <v>772250</v>
      </c>
      <c r="O123" s="5">
        <f t="shared" si="43"/>
        <v>-89849.300000000047</v>
      </c>
      <c r="P123" s="74">
        <f t="shared" si="44"/>
        <v>-10.422152065313128</v>
      </c>
    </row>
    <row r="124" spans="1:16" s="80" customFormat="1" ht="20.100000000000001" customHeight="1" x14ac:dyDescent="0.2">
      <c r="A124" s="65" t="s">
        <v>282</v>
      </c>
      <c r="B124" s="44" t="s">
        <v>283</v>
      </c>
      <c r="C124" s="35">
        <v>0</v>
      </c>
      <c r="D124" s="89">
        <v>314874.3</v>
      </c>
      <c r="E124" s="6">
        <f>SUM(C124:D124)</f>
        <v>314874.3</v>
      </c>
      <c r="F124" s="35">
        <v>0</v>
      </c>
      <c r="G124" s="89">
        <v>0</v>
      </c>
      <c r="H124" s="35">
        <f t="shared" si="41"/>
        <v>314874.3</v>
      </c>
      <c r="I124" s="89">
        <f t="shared" si="42"/>
        <v>-117329.32999999999</v>
      </c>
      <c r="J124" s="89">
        <v>215193.33</v>
      </c>
      <c r="K124" s="6">
        <v>97864</v>
      </c>
      <c r="L124" s="97">
        <v>100000</v>
      </c>
      <c r="M124" s="89">
        <v>0</v>
      </c>
      <c r="N124" s="6">
        <v>100000</v>
      </c>
      <c r="O124" s="6">
        <f t="shared" si="43"/>
        <v>-214874.3</v>
      </c>
      <c r="P124" s="78">
        <f t="shared" si="44"/>
        <v>-68.241295018361285</v>
      </c>
    </row>
    <row r="125" spans="1:16" ht="20.100000000000001" customHeight="1" x14ac:dyDescent="0.2">
      <c r="A125" s="64">
        <v>32353</v>
      </c>
      <c r="B125" s="34" t="s">
        <v>211</v>
      </c>
      <c r="C125" s="37">
        <v>20000</v>
      </c>
      <c r="D125" s="90"/>
      <c r="E125" s="3">
        <f>SUM(C125:D125)</f>
        <v>20000</v>
      </c>
      <c r="F125" s="35">
        <v>0</v>
      </c>
      <c r="G125" s="89">
        <v>0</v>
      </c>
      <c r="H125" s="35">
        <f t="shared" si="41"/>
        <v>20000</v>
      </c>
      <c r="I125" s="89">
        <f t="shared" si="42"/>
        <v>20613.759999999998</v>
      </c>
      <c r="J125" s="89">
        <v>0</v>
      </c>
      <c r="K125" s="6">
        <v>20613.759999999998</v>
      </c>
      <c r="L125" s="35">
        <v>0</v>
      </c>
      <c r="M125" s="89">
        <v>0</v>
      </c>
      <c r="N125" s="6">
        <v>0</v>
      </c>
      <c r="O125" s="6">
        <f t="shared" si="43"/>
        <v>-20000</v>
      </c>
      <c r="P125" s="78">
        <f t="shared" si="44"/>
        <v>-100</v>
      </c>
    </row>
    <row r="126" spans="1:16" ht="20.100000000000001" customHeight="1" x14ac:dyDescent="0.2">
      <c r="A126" s="64">
        <v>32354</v>
      </c>
      <c r="B126" s="34" t="s">
        <v>126</v>
      </c>
      <c r="C126" s="37">
        <v>96350</v>
      </c>
      <c r="D126" s="90"/>
      <c r="E126" s="3">
        <f>SUM(C126:D126)</f>
        <v>96350</v>
      </c>
      <c r="F126" s="35">
        <v>0</v>
      </c>
      <c r="G126" s="89">
        <v>0</v>
      </c>
      <c r="H126" s="35">
        <f t="shared" si="41"/>
        <v>96350</v>
      </c>
      <c r="I126" s="89">
        <f t="shared" si="42"/>
        <v>132591.24</v>
      </c>
      <c r="J126" s="89">
        <v>0</v>
      </c>
      <c r="K126" s="6">
        <v>132591.24</v>
      </c>
      <c r="L126" s="35">
        <v>96350</v>
      </c>
      <c r="M126" s="89">
        <v>0</v>
      </c>
      <c r="N126" s="6">
        <v>96350</v>
      </c>
      <c r="O126" s="6">
        <f t="shared" si="43"/>
        <v>0</v>
      </c>
      <c r="P126" s="78">
        <f t="shared" si="44"/>
        <v>0</v>
      </c>
    </row>
    <row r="127" spans="1:16" ht="20.100000000000001" customHeight="1" x14ac:dyDescent="0.2">
      <c r="A127" s="64">
        <v>32355</v>
      </c>
      <c r="B127" s="34" t="s">
        <v>287</v>
      </c>
      <c r="C127" s="37">
        <v>562800</v>
      </c>
      <c r="D127" s="90">
        <v>0</v>
      </c>
      <c r="E127" s="3">
        <f>SUM(C127:D127)</f>
        <v>562800</v>
      </c>
      <c r="F127" s="35">
        <v>0</v>
      </c>
      <c r="G127" s="89">
        <v>-386925</v>
      </c>
      <c r="H127" s="35">
        <f t="shared" si="41"/>
        <v>175875</v>
      </c>
      <c r="I127" s="89">
        <f t="shared" si="42"/>
        <v>63657.7</v>
      </c>
      <c r="J127" s="89">
        <v>0</v>
      </c>
      <c r="K127" s="6">
        <v>63657.7</v>
      </c>
      <c r="L127" s="35">
        <v>175900</v>
      </c>
      <c r="M127" s="89">
        <v>0</v>
      </c>
      <c r="N127" s="6">
        <v>175900</v>
      </c>
      <c r="O127" s="6">
        <f t="shared" si="43"/>
        <v>25</v>
      </c>
      <c r="P127" s="78">
        <f t="shared" si="44"/>
        <v>1.4214641080315005E-2</v>
      </c>
    </row>
    <row r="128" spans="1:16" ht="20.100000000000001" customHeight="1" x14ac:dyDescent="0.2">
      <c r="A128" s="64">
        <v>32359</v>
      </c>
      <c r="B128" s="34" t="s">
        <v>146</v>
      </c>
      <c r="C128" s="37">
        <v>180000</v>
      </c>
      <c r="D128" s="90"/>
      <c r="E128" s="3">
        <f>SUM(C128:D128)</f>
        <v>180000</v>
      </c>
      <c r="F128" s="35">
        <v>75000</v>
      </c>
      <c r="G128" s="89">
        <v>0</v>
      </c>
      <c r="H128" s="35">
        <f t="shared" si="41"/>
        <v>255000</v>
      </c>
      <c r="I128" s="89">
        <f t="shared" si="42"/>
        <v>467309.29</v>
      </c>
      <c r="J128" s="89">
        <v>0</v>
      </c>
      <c r="K128" s="6">
        <v>467309.29</v>
      </c>
      <c r="L128" s="35">
        <v>400000</v>
      </c>
      <c r="M128" s="89">
        <v>0</v>
      </c>
      <c r="N128" s="6">
        <v>400000</v>
      </c>
      <c r="O128" s="6">
        <f t="shared" si="43"/>
        <v>145000</v>
      </c>
      <c r="P128" s="78">
        <f t="shared" si="44"/>
        <v>56.862745098039227</v>
      </c>
    </row>
    <row r="129" spans="1:16" ht="20.100000000000001" customHeight="1" x14ac:dyDescent="0.2">
      <c r="A129" s="61">
        <v>3236</v>
      </c>
      <c r="B129" s="62" t="s">
        <v>78</v>
      </c>
      <c r="C129" s="63">
        <v>887500</v>
      </c>
      <c r="D129" s="88">
        <v>0</v>
      </c>
      <c r="E129" s="5">
        <f>C129+D129</f>
        <v>887500</v>
      </c>
      <c r="F129" s="63">
        <v>797000</v>
      </c>
      <c r="G129" s="88">
        <v>-252500</v>
      </c>
      <c r="H129" s="63">
        <f t="shared" si="41"/>
        <v>1432000</v>
      </c>
      <c r="I129" s="88">
        <f t="shared" si="42"/>
        <v>2081482.96</v>
      </c>
      <c r="J129" s="88">
        <f t="shared" ref="J129" si="71">J130+J131+J135</f>
        <v>0</v>
      </c>
      <c r="K129" s="5">
        <v>2081482.96</v>
      </c>
      <c r="L129" s="63">
        <f t="shared" ref="L129:N129" si="72">L130+L131+L135</f>
        <v>2694500</v>
      </c>
      <c r="M129" s="88">
        <f t="shared" si="72"/>
        <v>0</v>
      </c>
      <c r="N129" s="5">
        <f t="shared" si="72"/>
        <v>2694500</v>
      </c>
      <c r="O129" s="5">
        <f t="shared" si="43"/>
        <v>1262500</v>
      </c>
      <c r="P129" s="74">
        <f t="shared" si="44"/>
        <v>88.163407821229043</v>
      </c>
    </row>
    <row r="130" spans="1:16" ht="20.100000000000001" customHeight="1" x14ac:dyDescent="0.2">
      <c r="A130" s="66">
        <v>32361</v>
      </c>
      <c r="B130" s="67" t="s">
        <v>212</v>
      </c>
      <c r="C130" s="68">
        <v>15000</v>
      </c>
      <c r="D130" s="91">
        <v>0</v>
      </c>
      <c r="E130" s="16">
        <f>SUM(C130:D130)</f>
        <v>15000</v>
      </c>
      <c r="F130" s="68">
        <v>0</v>
      </c>
      <c r="G130" s="91">
        <v>0</v>
      </c>
      <c r="H130" s="68">
        <f t="shared" si="41"/>
        <v>15000</v>
      </c>
      <c r="I130" s="91">
        <f t="shared" si="42"/>
        <v>25781</v>
      </c>
      <c r="J130" s="91">
        <v>0</v>
      </c>
      <c r="K130" s="16">
        <v>25781</v>
      </c>
      <c r="L130" s="68">
        <v>26000</v>
      </c>
      <c r="M130" s="91">
        <f>D130+G130</f>
        <v>0</v>
      </c>
      <c r="N130" s="16">
        <v>26000</v>
      </c>
      <c r="O130" s="16">
        <f t="shared" si="43"/>
        <v>11000</v>
      </c>
      <c r="P130" s="79">
        <f t="shared" si="44"/>
        <v>73.333333333333343</v>
      </c>
    </row>
    <row r="131" spans="1:16" ht="20.100000000000001" customHeight="1" x14ac:dyDescent="0.2">
      <c r="A131" s="66">
        <v>32363</v>
      </c>
      <c r="B131" s="67" t="s">
        <v>79</v>
      </c>
      <c r="C131" s="68">
        <v>560000</v>
      </c>
      <c r="D131" s="91">
        <v>0</v>
      </c>
      <c r="E131" s="16">
        <f>C131+D131</f>
        <v>560000</v>
      </c>
      <c r="F131" s="68">
        <v>797000</v>
      </c>
      <c r="G131" s="91">
        <v>-252500</v>
      </c>
      <c r="H131" s="68">
        <f t="shared" si="41"/>
        <v>1104500</v>
      </c>
      <c r="I131" s="91">
        <f t="shared" si="42"/>
        <v>1938211.96</v>
      </c>
      <c r="J131" s="91">
        <f t="shared" ref="J131" si="73">SUM(J132:J134)</f>
        <v>0</v>
      </c>
      <c r="K131" s="16">
        <v>1938211.96</v>
      </c>
      <c r="L131" s="68">
        <f t="shared" ref="L131:N131" si="74">SUM(L132:L134)</f>
        <v>2356000</v>
      </c>
      <c r="M131" s="91">
        <f t="shared" si="74"/>
        <v>0</v>
      </c>
      <c r="N131" s="16">
        <f t="shared" si="74"/>
        <v>2356000</v>
      </c>
      <c r="O131" s="16">
        <f t="shared" si="43"/>
        <v>1251500</v>
      </c>
      <c r="P131" s="79">
        <f t="shared" si="44"/>
        <v>113.30918967858761</v>
      </c>
    </row>
    <row r="132" spans="1:16" ht="20.100000000000001" customHeight="1" x14ac:dyDescent="0.2">
      <c r="A132" s="64">
        <v>323630</v>
      </c>
      <c r="B132" s="69" t="s">
        <v>80</v>
      </c>
      <c r="C132" s="36">
        <v>350000</v>
      </c>
      <c r="D132" s="92"/>
      <c r="E132" s="97">
        <f>SUM(C132:D132)</f>
        <v>350000</v>
      </c>
      <c r="F132" s="35">
        <v>797000</v>
      </c>
      <c r="G132" s="89">
        <v>-252500</v>
      </c>
      <c r="H132" s="35">
        <f t="shared" si="41"/>
        <v>894500</v>
      </c>
      <c r="I132" s="89">
        <f t="shared" si="42"/>
        <v>1701617.09</v>
      </c>
      <c r="J132" s="89">
        <v>0</v>
      </c>
      <c r="K132" s="6">
        <v>1701617.09</v>
      </c>
      <c r="L132" s="35">
        <v>1750000</v>
      </c>
      <c r="M132" s="89">
        <v>0</v>
      </c>
      <c r="N132" s="6">
        <v>1750000</v>
      </c>
      <c r="O132" s="6">
        <f t="shared" si="43"/>
        <v>855500</v>
      </c>
      <c r="P132" s="78">
        <f t="shared" si="44"/>
        <v>95.640022358859682</v>
      </c>
    </row>
    <row r="133" spans="1:16" ht="20.100000000000001" customHeight="1" x14ac:dyDescent="0.2">
      <c r="A133" s="64">
        <v>323631</v>
      </c>
      <c r="B133" s="34" t="s">
        <v>81</v>
      </c>
      <c r="C133" s="37">
        <v>170000</v>
      </c>
      <c r="D133" s="90"/>
      <c r="E133" s="3">
        <f>SUM(C133:D133)</f>
        <v>170000</v>
      </c>
      <c r="F133" s="35">
        <v>0</v>
      </c>
      <c r="G133" s="89">
        <v>0</v>
      </c>
      <c r="H133" s="35">
        <f t="shared" si="41"/>
        <v>170000</v>
      </c>
      <c r="I133" s="89">
        <f t="shared" si="42"/>
        <v>206594.87</v>
      </c>
      <c r="J133" s="89">
        <v>0</v>
      </c>
      <c r="K133" s="6">
        <v>206594.87</v>
      </c>
      <c r="L133" s="35">
        <v>206000</v>
      </c>
      <c r="M133" s="89">
        <v>0</v>
      </c>
      <c r="N133" s="6">
        <v>206000</v>
      </c>
      <c r="O133" s="6">
        <f t="shared" si="43"/>
        <v>36000</v>
      </c>
      <c r="P133" s="78">
        <f t="shared" si="44"/>
        <v>21.17647058823529</v>
      </c>
    </row>
    <row r="134" spans="1:16" ht="20.100000000000001" customHeight="1" x14ac:dyDescent="0.2">
      <c r="A134" s="64">
        <v>323632</v>
      </c>
      <c r="B134" s="34" t="s">
        <v>259</v>
      </c>
      <c r="C134" s="37">
        <v>40000</v>
      </c>
      <c r="D134" s="90"/>
      <c r="E134" s="3">
        <f>SUM(C134:D134)</f>
        <v>40000</v>
      </c>
      <c r="F134" s="35">
        <v>0</v>
      </c>
      <c r="G134" s="89">
        <v>0</v>
      </c>
      <c r="H134" s="35">
        <f t="shared" ref="H134:H197" si="75">E134+F134+G134</f>
        <v>40000</v>
      </c>
      <c r="I134" s="89">
        <f t="shared" ref="I134:I197" si="76">K134-J134</f>
        <v>30000</v>
      </c>
      <c r="J134" s="89">
        <v>0</v>
      </c>
      <c r="K134" s="6">
        <v>30000</v>
      </c>
      <c r="L134" s="35">
        <v>400000</v>
      </c>
      <c r="M134" s="89">
        <v>0</v>
      </c>
      <c r="N134" s="6">
        <v>400000</v>
      </c>
      <c r="O134" s="6">
        <f t="shared" ref="O134:O201" si="77">N134-H134</f>
        <v>360000</v>
      </c>
      <c r="P134" s="78">
        <f t="shared" ref="P134:P201" si="78">N134/H134*100-100</f>
        <v>900</v>
      </c>
    </row>
    <row r="135" spans="1:16" ht="20.100000000000001" customHeight="1" x14ac:dyDescent="0.2">
      <c r="A135" s="66">
        <v>32369</v>
      </c>
      <c r="B135" s="67" t="s">
        <v>213</v>
      </c>
      <c r="C135" s="68">
        <v>312500</v>
      </c>
      <c r="D135" s="91">
        <v>0</v>
      </c>
      <c r="E135" s="16">
        <f>C135+D135</f>
        <v>312500</v>
      </c>
      <c r="F135" s="68">
        <v>0</v>
      </c>
      <c r="G135" s="91">
        <v>0</v>
      </c>
      <c r="H135" s="68">
        <f t="shared" si="75"/>
        <v>312500</v>
      </c>
      <c r="I135" s="91">
        <f t="shared" si="76"/>
        <v>117490</v>
      </c>
      <c r="J135" s="91">
        <f t="shared" ref="J135:M135" si="79">J136</f>
        <v>0</v>
      </c>
      <c r="K135" s="16">
        <v>117490</v>
      </c>
      <c r="L135" s="68">
        <f t="shared" si="79"/>
        <v>312500</v>
      </c>
      <c r="M135" s="91">
        <f t="shared" si="79"/>
        <v>0</v>
      </c>
      <c r="N135" s="16">
        <f>N136</f>
        <v>312500</v>
      </c>
      <c r="O135" s="16">
        <f t="shared" si="77"/>
        <v>0</v>
      </c>
      <c r="P135" s="79">
        <f t="shared" si="78"/>
        <v>0</v>
      </c>
    </row>
    <row r="136" spans="1:16" ht="20.100000000000001" customHeight="1" x14ac:dyDescent="0.2">
      <c r="A136" s="64">
        <v>323691</v>
      </c>
      <c r="B136" s="34" t="s">
        <v>82</v>
      </c>
      <c r="C136" s="37">
        <v>312500</v>
      </c>
      <c r="D136" s="90"/>
      <c r="E136" s="3">
        <f>SUM(C136:D136)</f>
        <v>312500</v>
      </c>
      <c r="F136" s="35">
        <v>0</v>
      </c>
      <c r="G136" s="89">
        <v>0</v>
      </c>
      <c r="H136" s="35">
        <f t="shared" si="75"/>
        <v>312500</v>
      </c>
      <c r="I136" s="89">
        <f t="shared" si="76"/>
        <v>117490</v>
      </c>
      <c r="J136" s="89">
        <v>0</v>
      </c>
      <c r="K136" s="6">
        <v>117490</v>
      </c>
      <c r="L136" s="35">
        <v>312500</v>
      </c>
      <c r="M136" s="89"/>
      <c r="N136" s="6">
        <v>312500</v>
      </c>
      <c r="O136" s="6">
        <f t="shared" si="77"/>
        <v>0</v>
      </c>
      <c r="P136" s="78">
        <f t="shared" si="78"/>
        <v>0</v>
      </c>
    </row>
    <row r="137" spans="1:16" ht="20.100000000000001" customHeight="1" x14ac:dyDescent="0.2">
      <c r="A137" s="61">
        <v>3237</v>
      </c>
      <c r="B137" s="62" t="s">
        <v>83</v>
      </c>
      <c r="C137" s="63">
        <v>821523</v>
      </c>
      <c r="D137" s="88">
        <v>359207.99000000005</v>
      </c>
      <c r="E137" s="5">
        <f>C137+D137</f>
        <v>1180730.99</v>
      </c>
      <c r="F137" s="63">
        <v>226300</v>
      </c>
      <c r="G137" s="88">
        <v>226300</v>
      </c>
      <c r="H137" s="63">
        <f t="shared" si="75"/>
        <v>1633330.99</v>
      </c>
      <c r="I137" s="88">
        <f t="shared" si="76"/>
        <v>1108536.78</v>
      </c>
      <c r="J137" s="88">
        <f>SUM(J138:J143)</f>
        <v>707399.06</v>
      </c>
      <c r="K137" s="5">
        <v>1815935.84</v>
      </c>
      <c r="L137" s="63">
        <f>SUM(L138:L143)</f>
        <v>871523</v>
      </c>
      <c r="M137" s="88">
        <f>SUM(M138:M143)</f>
        <v>573227</v>
      </c>
      <c r="N137" s="5">
        <f>SUM(N138:N143)</f>
        <v>1444750</v>
      </c>
      <c r="O137" s="5">
        <f t="shared" si="77"/>
        <v>-188580.99</v>
      </c>
      <c r="P137" s="74">
        <f t="shared" si="78"/>
        <v>-11.545791462635506</v>
      </c>
    </row>
    <row r="138" spans="1:16" ht="20.100000000000001" customHeight="1" x14ac:dyDescent="0.2">
      <c r="A138" s="64">
        <v>32371</v>
      </c>
      <c r="B138" s="34" t="s">
        <v>145</v>
      </c>
      <c r="C138" s="37">
        <v>0</v>
      </c>
      <c r="D138" s="90"/>
      <c r="E138" s="3">
        <f>SUM(C138:D138)</f>
        <v>0</v>
      </c>
      <c r="F138" s="35">
        <v>0</v>
      </c>
      <c r="G138" s="89">
        <v>0</v>
      </c>
      <c r="H138" s="35">
        <f t="shared" si="75"/>
        <v>0</v>
      </c>
      <c r="I138" s="89">
        <f t="shared" si="76"/>
        <v>0</v>
      </c>
      <c r="J138" s="89">
        <v>0</v>
      </c>
      <c r="K138" s="6">
        <v>0</v>
      </c>
      <c r="L138" s="35">
        <v>0</v>
      </c>
      <c r="M138" s="89">
        <v>0</v>
      </c>
      <c r="N138" s="6">
        <f>L138+M138</f>
        <v>0</v>
      </c>
      <c r="O138" s="6">
        <f t="shared" si="77"/>
        <v>0</v>
      </c>
      <c r="P138" s="78" t="e">
        <f t="shared" si="78"/>
        <v>#DIV/0!</v>
      </c>
    </row>
    <row r="139" spans="1:16" ht="20.100000000000001" customHeight="1" x14ac:dyDescent="0.2">
      <c r="A139" s="64">
        <v>32372</v>
      </c>
      <c r="B139" s="34" t="s">
        <v>84</v>
      </c>
      <c r="C139" s="37">
        <v>400000</v>
      </c>
      <c r="D139" s="90"/>
      <c r="E139" s="3">
        <f>SUM(C139:D139)</f>
        <v>400000</v>
      </c>
      <c r="F139" s="35">
        <v>0</v>
      </c>
      <c r="G139" s="89">
        <v>0</v>
      </c>
      <c r="H139" s="35">
        <f t="shared" si="75"/>
        <v>400000</v>
      </c>
      <c r="I139" s="89">
        <f t="shared" si="76"/>
        <v>322230.5</v>
      </c>
      <c r="J139" s="89">
        <v>0</v>
      </c>
      <c r="K139" s="6">
        <v>322230.5</v>
      </c>
      <c r="L139" s="35">
        <v>285000</v>
      </c>
      <c r="M139" s="89">
        <v>0</v>
      </c>
      <c r="N139" s="6">
        <v>285000</v>
      </c>
      <c r="O139" s="6">
        <f t="shared" si="77"/>
        <v>-115000</v>
      </c>
      <c r="P139" s="78">
        <f t="shared" si="78"/>
        <v>-28.75</v>
      </c>
    </row>
    <row r="140" spans="1:16" ht="20.100000000000001" customHeight="1" x14ac:dyDescent="0.2">
      <c r="A140" s="64">
        <v>32373</v>
      </c>
      <c r="B140" s="34" t="s">
        <v>85</v>
      </c>
      <c r="C140" s="37">
        <v>150000</v>
      </c>
      <c r="D140" s="90"/>
      <c r="E140" s="3">
        <f>SUM(C140:D140)</f>
        <v>150000</v>
      </c>
      <c r="F140" s="35">
        <v>0</v>
      </c>
      <c r="G140" s="89">
        <v>0</v>
      </c>
      <c r="H140" s="35">
        <f t="shared" si="75"/>
        <v>150000</v>
      </c>
      <c r="I140" s="89">
        <f t="shared" si="76"/>
        <v>75957.41</v>
      </c>
      <c r="J140" s="89">
        <v>68070</v>
      </c>
      <c r="K140" s="6">
        <v>144027.41</v>
      </c>
      <c r="L140" s="35">
        <v>155000</v>
      </c>
      <c r="M140" s="89">
        <v>0</v>
      </c>
      <c r="N140" s="6">
        <v>155000</v>
      </c>
      <c r="O140" s="6">
        <f t="shared" si="77"/>
        <v>5000</v>
      </c>
      <c r="P140" s="78">
        <f t="shared" si="78"/>
        <v>3.3333333333333428</v>
      </c>
    </row>
    <row r="141" spans="1:16" ht="20.100000000000001" customHeight="1" x14ac:dyDescent="0.2">
      <c r="A141" s="64">
        <v>32377</v>
      </c>
      <c r="B141" s="34" t="s">
        <v>86</v>
      </c>
      <c r="C141" s="37">
        <v>15000</v>
      </c>
      <c r="D141" s="90"/>
      <c r="E141" s="3">
        <f>SUM(C141:D141)</f>
        <v>15000</v>
      </c>
      <c r="F141" s="35">
        <v>0</v>
      </c>
      <c r="G141" s="89">
        <v>0</v>
      </c>
      <c r="H141" s="35">
        <f t="shared" si="75"/>
        <v>15000</v>
      </c>
      <c r="I141" s="89">
        <f t="shared" si="76"/>
        <v>68000</v>
      </c>
      <c r="J141" s="89">
        <v>0</v>
      </c>
      <c r="K141" s="6">
        <v>68000</v>
      </c>
      <c r="L141" s="35">
        <v>75000</v>
      </c>
      <c r="M141" s="89">
        <v>0</v>
      </c>
      <c r="N141" s="6">
        <v>75000</v>
      </c>
      <c r="O141" s="6">
        <f t="shared" si="77"/>
        <v>60000</v>
      </c>
      <c r="P141" s="78">
        <f t="shared" si="78"/>
        <v>400</v>
      </c>
    </row>
    <row r="142" spans="1:16" ht="20.100000000000001" customHeight="1" x14ac:dyDescent="0.2">
      <c r="A142" s="64">
        <v>32377</v>
      </c>
      <c r="B142" s="34" t="s">
        <v>86</v>
      </c>
      <c r="C142" s="37"/>
      <c r="D142" s="90"/>
      <c r="E142" s="3"/>
      <c r="F142" s="35">
        <v>0</v>
      </c>
      <c r="G142" s="89">
        <v>0</v>
      </c>
      <c r="H142" s="35">
        <f t="shared" si="75"/>
        <v>0</v>
      </c>
      <c r="I142" s="89">
        <f t="shared" si="76"/>
        <v>229397.61</v>
      </c>
      <c r="J142" s="89"/>
      <c r="K142" s="6">
        <v>229397.61</v>
      </c>
      <c r="L142" s="35">
        <v>250000</v>
      </c>
      <c r="M142" s="89"/>
      <c r="N142" s="6">
        <v>250000</v>
      </c>
      <c r="O142" s="6"/>
      <c r="P142" s="78"/>
    </row>
    <row r="143" spans="1:16" ht="20.100000000000001" customHeight="1" x14ac:dyDescent="0.2">
      <c r="A143" s="66">
        <v>32379</v>
      </c>
      <c r="B143" s="67" t="s">
        <v>214</v>
      </c>
      <c r="C143" s="68">
        <v>256523</v>
      </c>
      <c r="D143" s="91">
        <v>359207.99000000005</v>
      </c>
      <c r="E143" s="16">
        <f>C143+D143</f>
        <v>615730.99</v>
      </c>
      <c r="F143" s="68">
        <v>226300</v>
      </c>
      <c r="G143" s="91">
        <v>226300</v>
      </c>
      <c r="H143" s="68">
        <f t="shared" si="75"/>
        <v>1068330.99</v>
      </c>
      <c r="I143" s="91">
        <f t="shared" si="76"/>
        <v>412951.26</v>
      </c>
      <c r="J143" s="91">
        <f t="shared" ref="J143" si="80">SUM(J144:J149)</f>
        <v>639329.06000000006</v>
      </c>
      <c r="K143" s="16">
        <f>SUM(K144:K149)</f>
        <v>1052280.3200000001</v>
      </c>
      <c r="L143" s="68">
        <f t="shared" ref="L143:N143" si="81">SUM(L144:L149)</f>
        <v>106523</v>
      </c>
      <c r="M143" s="91">
        <f t="shared" si="81"/>
        <v>573227</v>
      </c>
      <c r="N143" s="16">
        <f t="shared" si="81"/>
        <v>679750</v>
      </c>
      <c r="O143" s="16">
        <f t="shared" si="77"/>
        <v>-388580.99</v>
      </c>
      <c r="P143" s="79">
        <f t="shared" si="78"/>
        <v>-36.372715351072983</v>
      </c>
    </row>
    <row r="144" spans="1:16" ht="20.100000000000001" customHeight="1" x14ac:dyDescent="0.2">
      <c r="A144" s="64">
        <v>323791</v>
      </c>
      <c r="B144" s="34" t="s">
        <v>215</v>
      </c>
      <c r="C144" s="37">
        <v>0</v>
      </c>
      <c r="D144" s="90">
        <v>145555.67000000001</v>
      </c>
      <c r="E144" s="3">
        <f t="shared" ref="E144:E149" si="82">SUM(C144:D144)</f>
        <v>145555.67000000001</v>
      </c>
      <c r="F144" s="35">
        <v>111300</v>
      </c>
      <c r="G144" s="89">
        <v>111300.00000000003</v>
      </c>
      <c r="H144" s="35">
        <f t="shared" si="75"/>
        <v>368155.67000000004</v>
      </c>
      <c r="I144" s="89">
        <f t="shared" si="76"/>
        <v>0</v>
      </c>
      <c r="J144" s="89">
        <v>128000</v>
      </c>
      <c r="K144" s="6">
        <v>128000</v>
      </c>
      <c r="L144" s="35">
        <v>0</v>
      </c>
      <c r="M144" s="89">
        <v>0</v>
      </c>
      <c r="N144" s="6">
        <f t="shared" ref="N144:N146" si="83">L144+M144</f>
        <v>0</v>
      </c>
      <c r="O144" s="6">
        <f t="shared" si="77"/>
        <v>-368155.67000000004</v>
      </c>
      <c r="P144" s="78">
        <f t="shared" si="78"/>
        <v>-100</v>
      </c>
    </row>
    <row r="145" spans="1:16" ht="20.100000000000001" customHeight="1" x14ac:dyDescent="0.2">
      <c r="A145" s="64">
        <v>323792</v>
      </c>
      <c r="B145" s="34" t="s">
        <v>293</v>
      </c>
      <c r="C145" s="37">
        <v>0</v>
      </c>
      <c r="D145" s="90"/>
      <c r="E145" s="3">
        <f t="shared" si="82"/>
        <v>0</v>
      </c>
      <c r="F145" s="35">
        <v>0</v>
      </c>
      <c r="G145" s="89">
        <v>0</v>
      </c>
      <c r="H145" s="35">
        <f t="shared" si="75"/>
        <v>0</v>
      </c>
      <c r="I145" s="89">
        <f t="shared" si="76"/>
        <v>53413.260000000009</v>
      </c>
      <c r="J145" s="89">
        <v>131137.06</v>
      </c>
      <c r="K145" s="6">
        <v>184550.32</v>
      </c>
      <c r="L145" s="35">
        <v>0</v>
      </c>
      <c r="M145" s="89">
        <v>200000</v>
      </c>
      <c r="N145" s="6">
        <f>L145+M145</f>
        <v>200000</v>
      </c>
      <c r="O145" s="6">
        <f t="shared" si="77"/>
        <v>200000</v>
      </c>
      <c r="P145" s="78" t="e">
        <f t="shared" si="78"/>
        <v>#DIV/0!</v>
      </c>
    </row>
    <row r="146" spans="1:16" ht="20.100000000000001" customHeight="1" x14ac:dyDescent="0.2">
      <c r="A146" s="64">
        <v>323793</v>
      </c>
      <c r="B146" s="34" t="s">
        <v>87</v>
      </c>
      <c r="C146" s="37">
        <v>0</v>
      </c>
      <c r="D146" s="90">
        <v>129600</v>
      </c>
      <c r="E146" s="3">
        <f t="shared" si="82"/>
        <v>129600</v>
      </c>
      <c r="F146" s="35">
        <v>0</v>
      </c>
      <c r="G146" s="89">
        <v>0</v>
      </c>
      <c r="H146" s="35">
        <f t="shared" si="75"/>
        <v>129600</v>
      </c>
      <c r="I146" s="89">
        <f t="shared" si="76"/>
        <v>10800</v>
      </c>
      <c r="J146" s="89">
        <v>21600</v>
      </c>
      <c r="K146" s="6">
        <v>32400</v>
      </c>
      <c r="L146" s="35">
        <v>0</v>
      </c>
      <c r="M146" s="89">
        <v>42000</v>
      </c>
      <c r="N146" s="6">
        <f t="shared" si="83"/>
        <v>42000</v>
      </c>
      <c r="O146" s="6">
        <f t="shared" si="77"/>
        <v>-87600</v>
      </c>
      <c r="P146" s="78">
        <f t="shared" si="78"/>
        <v>-67.592592592592595</v>
      </c>
    </row>
    <row r="147" spans="1:16" ht="20.100000000000001" customHeight="1" x14ac:dyDescent="0.2">
      <c r="A147" s="64">
        <v>323795</v>
      </c>
      <c r="B147" s="34" t="s">
        <v>88</v>
      </c>
      <c r="C147" s="37">
        <v>35000</v>
      </c>
      <c r="D147" s="90">
        <v>84052.32</v>
      </c>
      <c r="E147" s="3">
        <f t="shared" si="82"/>
        <v>119052.32</v>
      </c>
      <c r="F147" s="35">
        <v>0</v>
      </c>
      <c r="G147" s="89">
        <v>0</v>
      </c>
      <c r="H147" s="35">
        <f t="shared" si="75"/>
        <v>119052.32</v>
      </c>
      <c r="I147" s="89">
        <f t="shared" si="76"/>
        <v>0</v>
      </c>
      <c r="J147" s="89"/>
      <c r="K147" s="6">
        <v>0</v>
      </c>
      <c r="L147" s="36">
        <v>35000</v>
      </c>
      <c r="M147" s="89">
        <v>0</v>
      </c>
      <c r="N147" s="6">
        <v>35000</v>
      </c>
      <c r="O147" s="6">
        <f t="shared" si="77"/>
        <v>-84052.32</v>
      </c>
      <c r="P147" s="78">
        <f t="shared" si="78"/>
        <v>-70.601160901358327</v>
      </c>
    </row>
    <row r="148" spans="1:16" ht="20.100000000000001" customHeight="1" x14ac:dyDescent="0.2">
      <c r="A148" s="64">
        <v>323796</v>
      </c>
      <c r="B148" s="34" t="s">
        <v>216</v>
      </c>
      <c r="C148" s="37">
        <v>71523</v>
      </c>
      <c r="D148" s="90"/>
      <c r="E148" s="3">
        <f t="shared" si="82"/>
        <v>71523</v>
      </c>
      <c r="F148" s="35">
        <v>0</v>
      </c>
      <c r="G148" s="89">
        <v>0</v>
      </c>
      <c r="H148" s="35">
        <f t="shared" si="75"/>
        <v>71523</v>
      </c>
      <c r="I148" s="89">
        <f t="shared" si="76"/>
        <v>81170</v>
      </c>
      <c r="J148" s="89"/>
      <c r="K148" s="6">
        <v>81170</v>
      </c>
      <c r="L148" s="36">
        <v>71523</v>
      </c>
      <c r="M148" s="89">
        <v>0</v>
      </c>
      <c r="N148" s="6">
        <f>L148+M148</f>
        <v>71523</v>
      </c>
      <c r="O148" s="6">
        <f t="shared" si="77"/>
        <v>0</v>
      </c>
      <c r="P148" s="78">
        <f t="shared" si="78"/>
        <v>0</v>
      </c>
    </row>
    <row r="149" spans="1:16" ht="20.100000000000001" customHeight="1" x14ac:dyDescent="0.2">
      <c r="A149" s="64">
        <v>323799</v>
      </c>
      <c r="B149" s="34" t="s">
        <v>217</v>
      </c>
      <c r="C149" s="37">
        <v>150000</v>
      </c>
      <c r="D149" s="90"/>
      <c r="E149" s="3">
        <f t="shared" si="82"/>
        <v>150000</v>
      </c>
      <c r="F149" s="35">
        <v>115000</v>
      </c>
      <c r="G149" s="89">
        <v>115000</v>
      </c>
      <c r="H149" s="35">
        <f t="shared" si="75"/>
        <v>380000</v>
      </c>
      <c r="I149" s="89">
        <f t="shared" si="76"/>
        <v>267568</v>
      </c>
      <c r="J149" s="89">
        <v>358592</v>
      </c>
      <c r="K149" s="6">
        <v>626160</v>
      </c>
      <c r="L149" s="35">
        <v>0</v>
      </c>
      <c r="M149" s="92">
        <v>331227</v>
      </c>
      <c r="N149" s="6">
        <f>L149+M149</f>
        <v>331227</v>
      </c>
      <c r="O149" s="6">
        <f t="shared" si="77"/>
        <v>-48773</v>
      </c>
      <c r="P149" s="78">
        <f t="shared" si="78"/>
        <v>-12.834999999999994</v>
      </c>
    </row>
    <row r="150" spans="1:16" ht="20.100000000000001" customHeight="1" x14ac:dyDescent="0.2">
      <c r="A150" s="61">
        <v>3238</v>
      </c>
      <c r="B150" s="62" t="s">
        <v>89</v>
      </c>
      <c r="C150" s="63">
        <v>1602208</v>
      </c>
      <c r="D150" s="88">
        <v>0</v>
      </c>
      <c r="E150" s="5">
        <f>C150+D150</f>
        <v>1602208</v>
      </c>
      <c r="F150" s="63">
        <v>249300</v>
      </c>
      <c r="G150" s="88">
        <v>249300</v>
      </c>
      <c r="H150" s="63">
        <f t="shared" si="75"/>
        <v>2100808</v>
      </c>
      <c r="I150" s="88">
        <f t="shared" si="76"/>
        <v>1224061.8700000001</v>
      </c>
      <c r="J150" s="88">
        <f t="shared" ref="J150" si="84">SUM(J151:J153)</f>
        <v>69400</v>
      </c>
      <c r="K150" s="5">
        <f>SUM(K151:K153)</f>
        <v>1293461.8700000001</v>
      </c>
      <c r="L150" s="63">
        <f t="shared" ref="L150:M150" si="85">SUM(L151:L153)</f>
        <v>1691318</v>
      </c>
      <c r="M150" s="88">
        <f t="shared" si="85"/>
        <v>0</v>
      </c>
      <c r="N150" s="5">
        <f>N151+N152+N153</f>
        <v>1691200</v>
      </c>
      <c r="O150" s="5">
        <f t="shared" si="77"/>
        <v>-409608</v>
      </c>
      <c r="P150" s="74">
        <f t="shared" si="78"/>
        <v>-19.497640907688847</v>
      </c>
    </row>
    <row r="151" spans="1:16" ht="20.100000000000001" customHeight="1" x14ac:dyDescent="0.2">
      <c r="A151" s="64">
        <v>32381</v>
      </c>
      <c r="B151" s="34" t="s">
        <v>218</v>
      </c>
      <c r="C151" s="37">
        <v>0</v>
      </c>
      <c r="D151" s="90"/>
      <c r="E151" s="3">
        <f>SUM(C151:D151)</f>
        <v>0</v>
      </c>
      <c r="F151" s="35">
        <v>0</v>
      </c>
      <c r="G151" s="89">
        <v>0</v>
      </c>
      <c r="H151" s="35">
        <f t="shared" si="75"/>
        <v>0</v>
      </c>
      <c r="I151" s="89">
        <f t="shared" si="76"/>
        <v>38861.4</v>
      </c>
      <c r="J151" s="89"/>
      <c r="K151" s="6">
        <v>38861.4</v>
      </c>
      <c r="L151" s="35">
        <v>0</v>
      </c>
      <c r="M151" s="89">
        <v>0</v>
      </c>
      <c r="N151" s="6">
        <v>0</v>
      </c>
      <c r="O151" s="6">
        <f t="shared" si="77"/>
        <v>0</v>
      </c>
      <c r="P151" s="78" t="e">
        <f t="shared" si="78"/>
        <v>#DIV/0!</v>
      </c>
    </row>
    <row r="152" spans="1:16" ht="20.100000000000001" customHeight="1" x14ac:dyDescent="0.2">
      <c r="A152" s="64">
        <v>32382</v>
      </c>
      <c r="B152" s="34" t="s">
        <v>90</v>
      </c>
      <c r="C152" s="37">
        <v>1191833</v>
      </c>
      <c r="D152" s="90"/>
      <c r="E152" s="3">
        <f>SUM(C152:D152)</f>
        <v>1191833</v>
      </c>
      <c r="F152" s="35">
        <v>50000</v>
      </c>
      <c r="G152" s="89">
        <v>50000</v>
      </c>
      <c r="H152" s="35">
        <f t="shared" si="75"/>
        <v>1291833</v>
      </c>
      <c r="I152" s="89">
        <f t="shared" si="76"/>
        <v>774548.97</v>
      </c>
      <c r="J152" s="89"/>
      <c r="K152" s="6">
        <v>774548.97</v>
      </c>
      <c r="L152" s="35">
        <v>1222318</v>
      </c>
      <c r="M152" s="89">
        <v>0</v>
      </c>
      <c r="N152" s="6">
        <v>1222200</v>
      </c>
      <c r="O152" s="6">
        <f t="shared" si="77"/>
        <v>-69633</v>
      </c>
      <c r="P152" s="78">
        <f t="shared" si="78"/>
        <v>-5.3902478106690239</v>
      </c>
    </row>
    <row r="153" spans="1:16" ht="20.100000000000001" customHeight="1" x14ac:dyDescent="0.2">
      <c r="A153" s="64">
        <v>32389</v>
      </c>
      <c r="B153" s="34" t="s">
        <v>91</v>
      </c>
      <c r="C153" s="37">
        <v>410375</v>
      </c>
      <c r="D153" s="90"/>
      <c r="E153" s="3">
        <f>SUM(C153:D153)</f>
        <v>410375</v>
      </c>
      <c r="F153" s="35">
        <v>199300</v>
      </c>
      <c r="G153" s="89">
        <v>199300</v>
      </c>
      <c r="H153" s="35">
        <f t="shared" si="75"/>
        <v>808975</v>
      </c>
      <c r="I153" s="89">
        <f t="shared" si="76"/>
        <v>410651.5</v>
      </c>
      <c r="J153" s="89">
        <v>69400</v>
      </c>
      <c r="K153" s="6">
        <v>480051.5</v>
      </c>
      <c r="L153" s="35">
        <v>469000</v>
      </c>
      <c r="M153" s="89">
        <v>0</v>
      </c>
      <c r="N153" s="6">
        <v>469000</v>
      </c>
      <c r="O153" s="6">
        <f t="shared" si="77"/>
        <v>-339975</v>
      </c>
      <c r="P153" s="78">
        <f t="shared" si="78"/>
        <v>-42.02540251552891</v>
      </c>
    </row>
    <row r="154" spans="1:16" ht="20.100000000000001" customHeight="1" x14ac:dyDescent="0.2">
      <c r="A154" s="61">
        <v>3239</v>
      </c>
      <c r="B154" s="62" t="s">
        <v>92</v>
      </c>
      <c r="C154" s="63">
        <v>2284451</v>
      </c>
      <c r="D154" s="88">
        <v>0</v>
      </c>
      <c r="E154" s="5">
        <f>C154+D154</f>
        <v>2284451</v>
      </c>
      <c r="F154" s="63">
        <v>1162350</v>
      </c>
      <c r="G154" s="88">
        <v>-185837</v>
      </c>
      <c r="H154" s="63">
        <f t="shared" si="75"/>
        <v>3260964</v>
      </c>
      <c r="I154" s="88">
        <f t="shared" si="76"/>
        <v>1825381.2200000002</v>
      </c>
      <c r="J154" s="88">
        <f t="shared" ref="J154" si="86">SUM(J155:J159)</f>
        <v>15515</v>
      </c>
      <c r="K154" s="5">
        <f>SUM(K155:K159)</f>
        <v>1840896.2200000002</v>
      </c>
      <c r="L154" s="63">
        <f t="shared" ref="L154:N154" si="87">SUM(L155:L159)</f>
        <v>2121326</v>
      </c>
      <c r="M154" s="88">
        <f t="shared" si="87"/>
        <v>0</v>
      </c>
      <c r="N154" s="5">
        <f t="shared" si="87"/>
        <v>2121200</v>
      </c>
      <c r="O154" s="5">
        <f t="shared" si="77"/>
        <v>-1139764</v>
      </c>
      <c r="P154" s="74">
        <f t="shared" si="78"/>
        <v>-34.951750463973227</v>
      </c>
    </row>
    <row r="155" spans="1:16" ht="20.100000000000001" customHeight="1" x14ac:dyDescent="0.2">
      <c r="A155" s="65">
        <v>32391</v>
      </c>
      <c r="B155" s="44" t="s">
        <v>219</v>
      </c>
      <c r="C155" s="37">
        <v>228638</v>
      </c>
      <c r="D155" s="90"/>
      <c r="E155" s="3">
        <f>SUM(C155:D155)</f>
        <v>228638</v>
      </c>
      <c r="F155" s="35">
        <v>687500</v>
      </c>
      <c r="G155" s="89">
        <v>0</v>
      </c>
      <c r="H155" s="35">
        <f t="shared" si="75"/>
        <v>916138</v>
      </c>
      <c r="I155" s="89">
        <f t="shared" si="76"/>
        <v>141541.69</v>
      </c>
      <c r="J155" s="89">
        <v>10515</v>
      </c>
      <c r="K155" s="6">
        <v>152056.69</v>
      </c>
      <c r="L155" s="35">
        <v>228638</v>
      </c>
      <c r="M155" s="89">
        <v>0</v>
      </c>
      <c r="N155" s="6">
        <v>228600</v>
      </c>
      <c r="O155" s="6">
        <f t="shared" si="77"/>
        <v>-687538</v>
      </c>
      <c r="P155" s="78">
        <f t="shared" si="78"/>
        <v>-75.047427352647745</v>
      </c>
    </row>
    <row r="156" spans="1:16" ht="20.100000000000001" customHeight="1" x14ac:dyDescent="0.2">
      <c r="A156" s="64">
        <v>32394</v>
      </c>
      <c r="B156" s="34" t="s">
        <v>93</v>
      </c>
      <c r="C156" s="37">
        <v>35000</v>
      </c>
      <c r="D156" s="90"/>
      <c r="E156" s="3">
        <f>SUM(C156:D156)</f>
        <v>35000</v>
      </c>
      <c r="F156" s="35">
        <v>0</v>
      </c>
      <c r="G156" s="89">
        <v>0</v>
      </c>
      <c r="H156" s="35">
        <f t="shared" si="75"/>
        <v>35000</v>
      </c>
      <c r="I156" s="89">
        <f t="shared" si="76"/>
        <v>35274.03</v>
      </c>
      <c r="J156" s="89"/>
      <c r="K156" s="6">
        <v>35274.03</v>
      </c>
      <c r="L156" s="35">
        <v>35000</v>
      </c>
      <c r="M156" s="89">
        <v>0</v>
      </c>
      <c r="N156" s="6">
        <v>35000</v>
      </c>
      <c r="O156" s="6">
        <f t="shared" si="77"/>
        <v>0</v>
      </c>
      <c r="P156" s="78">
        <f t="shared" si="78"/>
        <v>0</v>
      </c>
    </row>
    <row r="157" spans="1:16" ht="20.100000000000001" customHeight="1" x14ac:dyDescent="0.2">
      <c r="A157" s="64">
        <v>32395</v>
      </c>
      <c r="B157" s="34" t="s">
        <v>94</v>
      </c>
      <c r="C157" s="37">
        <v>1260438</v>
      </c>
      <c r="D157" s="90"/>
      <c r="E157" s="3">
        <f>SUM(C157:D157)</f>
        <v>1260438</v>
      </c>
      <c r="F157" s="35">
        <v>0</v>
      </c>
      <c r="G157" s="89">
        <v>0</v>
      </c>
      <c r="H157" s="35">
        <f t="shared" si="75"/>
        <v>1260438</v>
      </c>
      <c r="I157" s="89">
        <f t="shared" si="76"/>
        <v>921995.07</v>
      </c>
      <c r="J157" s="89"/>
      <c r="K157" s="6">
        <v>921995.07</v>
      </c>
      <c r="L157" s="35">
        <v>1260438</v>
      </c>
      <c r="M157" s="89">
        <v>0</v>
      </c>
      <c r="N157" s="6">
        <v>1260400</v>
      </c>
      <c r="O157" s="6">
        <f t="shared" si="77"/>
        <v>-38</v>
      </c>
      <c r="P157" s="78">
        <f t="shared" si="78"/>
        <v>-3.014825005280386E-3</v>
      </c>
    </row>
    <row r="158" spans="1:16" ht="20.100000000000001" customHeight="1" x14ac:dyDescent="0.2">
      <c r="A158" s="64">
        <v>32396</v>
      </c>
      <c r="B158" s="34" t="s">
        <v>95</v>
      </c>
      <c r="C158" s="37">
        <v>410375</v>
      </c>
      <c r="D158" s="90"/>
      <c r="E158" s="3">
        <f>SUM(C158:D158)</f>
        <v>410375</v>
      </c>
      <c r="F158" s="35">
        <v>70350</v>
      </c>
      <c r="G158" s="89">
        <v>70350</v>
      </c>
      <c r="H158" s="35">
        <f t="shared" si="75"/>
        <v>551075</v>
      </c>
      <c r="I158" s="89">
        <f t="shared" si="76"/>
        <v>382662.28</v>
      </c>
      <c r="J158" s="89"/>
      <c r="K158" s="6">
        <v>382662.28</v>
      </c>
      <c r="L158" s="35">
        <v>480000</v>
      </c>
      <c r="M158" s="89">
        <v>0</v>
      </c>
      <c r="N158" s="6">
        <v>480000</v>
      </c>
      <c r="O158" s="6">
        <f t="shared" si="77"/>
        <v>-71075</v>
      </c>
      <c r="P158" s="78">
        <f t="shared" si="78"/>
        <v>-12.897518486594379</v>
      </c>
    </row>
    <row r="159" spans="1:16" ht="20.100000000000001" customHeight="1" x14ac:dyDescent="0.2">
      <c r="A159" s="64">
        <v>32399</v>
      </c>
      <c r="B159" s="34" t="s">
        <v>220</v>
      </c>
      <c r="C159" s="35">
        <v>350000</v>
      </c>
      <c r="D159" s="89"/>
      <c r="E159" s="6">
        <f>SUM(C159:D159)</f>
        <v>350000</v>
      </c>
      <c r="F159" s="35">
        <v>404500</v>
      </c>
      <c r="G159" s="89">
        <v>-256187</v>
      </c>
      <c r="H159" s="35">
        <f t="shared" si="75"/>
        <v>498313</v>
      </c>
      <c r="I159" s="89">
        <f t="shared" si="76"/>
        <v>343908.15</v>
      </c>
      <c r="J159" s="89">
        <v>5000</v>
      </c>
      <c r="K159" s="6">
        <v>348908.15</v>
      </c>
      <c r="L159" s="35">
        <v>117250</v>
      </c>
      <c r="M159" s="89">
        <v>0</v>
      </c>
      <c r="N159" s="6">
        <v>117200</v>
      </c>
      <c r="O159" s="6">
        <f t="shared" si="77"/>
        <v>-381113</v>
      </c>
      <c r="P159" s="78">
        <f t="shared" si="78"/>
        <v>-76.48064569858704</v>
      </c>
    </row>
    <row r="160" spans="1:16" ht="20.100000000000001" customHeight="1" x14ac:dyDescent="0.2">
      <c r="A160" s="58">
        <v>324</v>
      </c>
      <c r="B160" s="59" t="s">
        <v>122</v>
      </c>
      <c r="C160" s="60">
        <v>75000</v>
      </c>
      <c r="D160" s="87">
        <v>0</v>
      </c>
      <c r="E160" s="9">
        <f>C160+D160</f>
        <v>75000</v>
      </c>
      <c r="F160" s="60">
        <v>0</v>
      </c>
      <c r="G160" s="87">
        <v>0</v>
      </c>
      <c r="H160" s="60">
        <f t="shared" si="75"/>
        <v>75000</v>
      </c>
      <c r="I160" s="87">
        <f t="shared" si="76"/>
        <v>1881.8</v>
      </c>
      <c r="J160" s="87">
        <f t="shared" ref="J160:N160" si="88">J161</f>
        <v>0</v>
      </c>
      <c r="K160" s="9">
        <f>K161</f>
        <v>1881.8</v>
      </c>
      <c r="L160" s="60">
        <f t="shared" si="88"/>
        <v>0</v>
      </c>
      <c r="M160" s="87">
        <f t="shared" si="88"/>
        <v>0</v>
      </c>
      <c r="N160" s="9">
        <f t="shared" si="88"/>
        <v>0</v>
      </c>
      <c r="O160" s="9">
        <f t="shared" si="77"/>
        <v>-75000</v>
      </c>
      <c r="P160" s="73">
        <f t="shared" si="78"/>
        <v>-100</v>
      </c>
    </row>
    <row r="161" spans="1:16" ht="20.100000000000001" customHeight="1" x14ac:dyDescent="0.2">
      <c r="A161" s="61">
        <v>3241</v>
      </c>
      <c r="B161" s="62" t="s">
        <v>122</v>
      </c>
      <c r="C161" s="63">
        <v>75000</v>
      </c>
      <c r="D161" s="88">
        <v>0</v>
      </c>
      <c r="E161" s="5">
        <f>C161+D161</f>
        <v>75000</v>
      </c>
      <c r="F161" s="63">
        <v>0</v>
      </c>
      <c r="G161" s="88">
        <v>0</v>
      </c>
      <c r="H161" s="63">
        <f t="shared" si="75"/>
        <v>75000</v>
      </c>
      <c r="I161" s="88">
        <f t="shared" si="76"/>
        <v>1881.8</v>
      </c>
      <c r="J161" s="88">
        <f t="shared" ref="J161" si="89">SUM(J162:J164)</f>
        <v>0</v>
      </c>
      <c r="K161" s="5">
        <v>1881.8</v>
      </c>
      <c r="L161" s="63">
        <f t="shared" ref="L161:N161" si="90">SUM(L162:L164)</f>
        <v>0</v>
      </c>
      <c r="M161" s="88">
        <f t="shared" si="90"/>
        <v>0</v>
      </c>
      <c r="N161" s="5">
        <f t="shared" si="90"/>
        <v>0</v>
      </c>
      <c r="O161" s="5">
        <f t="shared" si="77"/>
        <v>-75000</v>
      </c>
      <c r="P161" s="74">
        <f t="shared" si="78"/>
        <v>-100</v>
      </c>
    </row>
    <row r="162" spans="1:16" ht="20.100000000000001" customHeight="1" x14ac:dyDescent="0.2">
      <c r="A162" s="64">
        <v>32411</v>
      </c>
      <c r="B162" s="34" t="s">
        <v>221</v>
      </c>
      <c r="C162" s="37">
        <v>0</v>
      </c>
      <c r="D162" s="90"/>
      <c r="E162" s="3">
        <f>SUM(C162:D162)</f>
        <v>0</v>
      </c>
      <c r="F162" s="35">
        <v>0</v>
      </c>
      <c r="G162" s="89">
        <v>0</v>
      </c>
      <c r="H162" s="35">
        <f t="shared" si="75"/>
        <v>0</v>
      </c>
      <c r="I162" s="89">
        <f t="shared" si="76"/>
        <v>0</v>
      </c>
      <c r="J162" s="89"/>
      <c r="K162" s="6">
        <v>0</v>
      </c>
      <c r="L162" s="35">
        <v>0</v>
      </c>
      <c r="M162" s="89">
        <v>0</v>
      </c>
      <c r="N162" s="6">
        <f>L162+M162</f>
        <v>0</v>
      </c>
      <c r="O162" s="6">
        <f t="shared" si="77"/>
        <v>0</v>
      </c>
      <c r="P162" s="78" t="e">
        <f t="shared" si="78"/>
        <v>#DIV/0!</v>
      </c>
    </row>
    <row r="163" spans="1:16" ht="20.100000000000001" customHeight="1" x14ac:dyDescent="0.2">
      <c r="A163" s="64">
        <v>32412</v>
      </c>
      <c r="B163" s="34" t="s">
        <v>222</v>
      </c>
      <c r="C163" s="37">
        <v>45000</v>
      </c>
      <c r="D163" s="90"/>
      <c r="E163" s="3">
        <f>SUM(C163:D163)</f>
        <v>45000</v>
      </c>
      <c r="F163" s="35">
        <v>0</v>
      </c>
      <c r="G163" s="89">
        <v>0</v>
      </c>
      <c r="H163" s="35">
        <f t="shared" si="75"/>
        <v>45000</v>
      </c>
      <c r="I163" s="89">
        <f t="shared" si="76"/>
        <v>0</v>
      </c>
      <c r="J163" s="89"/>
      <c r="K163" s="6">
        <v>0</v>
      </c>
      <c r="L163" s="35">
        <v>0</v>
      </c>
      <c r="M163" s="89">
        <v>0</v>
      </c>
      <c r="N163" s="6"/>
      <c r="O163" s="6">
        <f t="shared" si="77"/>
        <v>-45000</v>
      </c>
      <c r="P163" s="78">
        <f t="shared" si="78"/>
        <v>-100</v>
      </c>
    </row>
    <row r="164" spans="1:16" ht="20.100000000000001" customHeight="1" x14ac:dyDescent="0.2">
      <c r="A164" s="64">
        <v>324121</v>
      </c>
      <c r="B164" s="34" t="s">
        <v>223</v>
      </c>
      <c r="C164" s="37">
        <v>30000</v>
      </c>
      <c r="D164" s="90"/>
      <c r="E164" s="3">
        <f>SUM(C164:D164)</f>
        <v>30000</v>
      </c>
      <c r="F164" s="35">
        <v>0</v>
      </c>
      <c r="G164" s="89">
        <v>0</v>
      </c>
      <c r="H164" s="35">
        <f t="shared" si="75"/>
        <v>30000</v>
      </c>
      <c r="I164" s="89">
        <f t="shared" si="76"/>
        <v>1881.8</v>
      </c>
      <c r="J164" s="89"/>
      <c r="K164" s="6">
        <v>1881.8</v>
      </c>
      <c r="L164" s="35">
        <v>0</v>
      </c>
      <c r="M164" s="89">
        <v>0</v>
      </c>
      <c r="N164" s="6"/>
      <c r="O164" s="6">
        <f t="shared" si="77"/>
        <v>-30000</v>
      </c>
      <c r="P164" s="78">
        <f t="shared" si="78"/>
        <v>-100</v>
      </c>
    </row>
    <row r="165" spans="1:16" ht="20.100000000000001" customHeight="1" x14ac:dyDescent="0.2">
      <c r="A165" s="58">
        <v>329</v>
      </c>
      <c r="B165" s="59" t="s">
        <v>96</v>
      </c>
      <c r="C165" s="60">
        <v>1283000</v>
      </c>
      <c r="D165" s="87">
        <v>20160</v>
      </c>
      <c r="E165" s="9">
        <f>C165+D165</f>
        <v>1303160</v>
      </c>
      <c r="F165" s="60">
        <v>0</v>
      </c>
      <c r="G165" s="87">
        <v>0</v>
      </c>
      <c r="H165" s="60">
        <f t="shared" si="75"/>
        <v>1303160</v>
      </c>
      <c r="I165" s="87">
        <f t="shared" si="76"/>
        <v>985361.94000000006</v>
      </c>
      <c r="J165" s="87">
        <f t="shared" ref="J165" si="91">J166+J169+J174+J176+J180+J186+J188</f>
        <v>33357.410000000003</v>
      </c>
      <c r="K165" s="9">
        <f>K166+K169+K174+K176+K180+K186+K188</f>
        <v>1018719.3500000001</v>
      </c>
      <c r="L165" s="60">
        <f t="shared" ref="L165:N165" si="92">L166+L169+L174+L176+L180+L186+L188</f>
        <v>1243100</v>
      </c>
      <c r="M165" s="87">
        <f t="shared" si="92"/>
        <v>0</v>
      </c>
      <c r="N165" s="9">
        <f t="shared" si="92"/>
        <v>1243100</v>
      </c>
      <c r="O165" s="9">
        <f t="shared" si="77"/>
        <v>-60060</v>
      </c>
      <c r="P165" s="73">
        <f t="shared" si="78"/>
        <v>-4.6087970778722536</v>
      </c>
    </row>
    <row r="166" spans="1:16" ht="20.100000000000001" customHeight="1" x14ac:dyDescent="0.2">
      <c r="A166" s="61">
        <v>3291</v>
      </c>
      <c r="B166" s="62" t="s">
        <v>224</v>
      </c>
      <c r="C166" s="63">
        <v>55000</v>
      </c>
      <c r="D166" s="88">
        <v>0</v>
      </c>
      <c r="E166" s="5">
        <f>C166+D166</f>
        <v>55000</v>
      </c>
      <c r="F166" s="63">
        <v>0</v>
      </c>
      <c r="G166" s="88">
        <v>0</v>
      </c>
      <c r="H166" s="63">
        <f t="shared" si="75"/>
        <v>55000</v>
      </c>
      <c r="I166" s="88">
        <f t="shared" si="76"/>
        <v>53024.18</v>
      </c>
      <c r="J166" s="88">
        <f t="shared" ref="J166" si="93">SUM(J167:J168)</f>
        <v>0</v>
      </c>
      <c r="K166" s="5">
        <f>K167</f>
        <v>53024.18</v>
      </c>
      <c r="L166" s="63">
        <f t="shared" ref="L166:N166" si="94">SUM(L167:L168)</f>
        <v>0</v>
      </c>
      <c r="M166" s="88">
        <f t="shared" si="94"/>
        <v>0</v>
      </c>
      <c r="N166" s="5">
        <f t="shared" si="94"/>
        <v>0</v>
      </c>
      <c r="O166" s="5">
        <f t="shared" si="77"/>
        <v>-55000</v>
      </c>
      <c r="P166" s="74">
        <f t="shared" si="78"/>
        <v>-100</v>
      </c>
    </row>
    <row r="167" spans="1:16" ht="20.100000000000001" customHeight="1" x14ac:dyDescent="0.2">
      <c r="A167" s="64">
        <v>32911</v>
      </c>
      <c r="B167" s="34" t="s">
        <v>225</v>
      </c>
      <c r="C167" s="37">
        <v>55000</v>
      </c>
      <c r="D167" s="90"/>
      <c r="E167" s="3">
        <f>SUM(C167:D167)</f>
        <v>55000</v>
      </c>
      <c r="F167" s="35">
        <v>0</v>
      </c>
      <c r="G167" s="89">
        <v>0</v>
      </c>
      <c r="H167" s="35">
        <f t="shared" si="75"/>
        <v>55000</v>
      </c>
      <c r="I167" s="89">
        <f t="shared" si="76"/>
        <v>53024.18</v>
      </c>
      <c r="J167" s="89"/>
      <c r="K167" s="6">
        <v>53024.18</v>
      </c>
      <c r="L167" s="35">
        <v>0</v>
      </c>
      <c r="M167" s="89">
        <v>0</v>
      </c>
      <c r="N167" s="6"/>
      <c r="O167" s="6">
        <f t="shared" si="77"/>
        <v>-55000</v>
      </c>
      <c r="P167" s="78">
        <f t="shared" si="78"/>
        <v>-100</v>
      </c>
    </row>
    <row r="168" spans="1:16" ht="20.100000000000001" customHeight="1" x14ac:dyDescent="0.2">
      <c r="A168" s="64">
        <v>32912</v>
      </c>
      <c r="B168" s="34" t="s">
        <v>97</v>
      </c>
      <c r="C168" s="37">
        <v>0</v>
      </c>
      <c r="D168" s="90"/>
      <c r="E168" s="3">
        <f>SUM(C168:D168)</f>
        <v>0</v>
      </c>
      <c r="F168" s="35">
        <v>0</v>
      </c>
      <c r="G168" s="89">
        <v>0</v>
      </c>
      <c r="H168" s="35">
        <f t="shared" si="75"/>
        <v>0</v>
      </c>
      <c r="I168" s="89">
        <f t="shared" si="76"/>
        <v>0</v>
      </c>
      <c r="J168" s="89"/>
      <c r="K168" s="6"/>
      <c r="L168" s="35">
        <v>0</v>
      </c>
      <c r="M168" s="89">
        <v>0</v>
      </c>
      <c r="N168" s="6">
        <f>L168+M168</f>
        <v>0</v>
      </c>
      <c r="O168" s="6">
        <f t="shared" si="77"/>
        <v>0</v>
      </c>
      <c r="P168" s="78" t="e">
        <f t="shared" si="78"/>
        <v>#DIV/0!</v>
      </c>
    </row>
    <row r="169" spans="1:16" ht="20.100000000000001" customHeight="1" x14ac:dyDescent="0.2">
      <c r="A169" s="61">
        <v>3292</v>
      </c>
      <c r="B169" s="62" t="s">
        <v>98</v>
      </c>
      <c r="C169" s="63">
        <v>650000</v>
      </c>
      <c r="D169" s="88">
        <v>0</v>
      </c>
      <c r="E169" s="5">
        <f>C169+D169</f>
        <v>650000</v>
      </c>
      <c r="F169" s="63">
        <v>0</v>
      </c>
      <c r="G169" s="88">
        <v>0</v>
      </c>
      <c r="H169" s="63">
        <f t="shared" si="75"/>
        <v>650000</v>
      </c>
      <c r="I169" s="88">
        <f t="shared" si="76"/>
        <v>430094.73</v>
      </c>
      <c r="J169" s="88">
        <f t="shared" ref="J169" si="95">SUM(J170:J173)</f>
        <v>0</v>
      </c>
      <c r="K169" s="5">
        <f>SUM(K170:K173)</f>
        <v>430094.73</v>
      </c>
      <c r="L169" s="63">
        <f t="shared" ref="L169:N169" si="96">SUM(L170:L173)</f>
        <v>650000</v>
      </c>
      <c r="M169" s="88">
        <f t="shared" si="96"/>
        <v>0</v>
      </c>
      <c r="N169" s="5">
        <f t="shared" si="96"/>
        <v>650000</v>
      </c>
      <c r="O169" s="5">
        <f t="shared" si="77"/>
        <v>0</v>
      </c>
      <c r="P169" s="74">
        <f t="shared" si="78"/>
        <v>0</v>
      </c>
    </row>
    <row r="170" spans="1:16" ht="20.100000000000001" customHeight="1" x14ac:dyDescent="0.2">
      <c r="A170" s="64">
        <v>32921</v>
      </c>
      <c r="B170" s="34" t="s">
        <v>226</v>
      </c>
      <c r="C170" s="37">
        <v>125000</v>
      </c>
      <c r="D170" s="90"/>
      <c r="E170" s="3">
        <f>SUM(C170:D170)</f>
        <v>125000</v>
      </c>
      <c r="F170" s="35">
        <v>0</v>
      </c>
      <c r="G170" s="89">
        <v>0</v>
      </c>
      <c r="H170" s="35">
        <f t="shared" si="75"/>
        <v>125000</v>
      </c>
      <c r="I170" s="89">
        <f t="shared" si="76"/>
        <v>86290.02</v>
      </c>
      <c r="J170" s="89"/>
      <c r="K170" s="6">
        <v>86290.02</v>
      </c>
      <c r="L170" s="35">
        <v>125000</v>
      </c>
      <c r="M170" s="89">
        <v>0</v>
      </c>
      <c r="N170" s="6">
        <v>125000</v>
      </c>
      <c r="O170" s="6">
        <f t="shared" si="77"/>
        <v>0</v>
      </c>
      <c r="P170" s="78">
        <f t="shared" si="78"/>
        <v>0</v>
      </c>
    </row>
    <row r="171" spans="1:16" ht="20.100000000000001" customHeight="1" x14ac:dyDescent="0.2">
      <c r="A171" s="64">
        <v>32922</v>
      </c>
      <c r="B171" s="34" t="s">
        <v>227</v>
      </c>
      <c r="C171" s="37">
        <v>275000</v>
      </c>
      <c r="D171" s="90"/>
      <c r="E171" s="3">
        <f>SUM(C171:D171)</f>
        <v>275000</v>
      </c>
      <c r="F171" s="35">
        <v>0</v>
      </c>
      <c r="G171" s="89">
        <v>0</v>
      </c>
      <c r="H171" s="35">
        <f t="shared" si="75"/>
        <v>275000</v>
      </c>
      <c r="I171" s="89">
        <f t="shared" si="76"/>
        <v>190152.15</v>
      </c>
      <c r="J171" s="89"/>
      <c r="K171" s="6">
        <v>190152.15</v>
      </c>
      <c r="L171" s="35">
        <v>275000</v>
      </c>
      <c r="M171" s="89">
        <v>0</v>
      </c>
      <c r="N171" s="6">
        <v>275000</v>
      </c>
      <c r="O171" s="6">
        <f t="shared" si="77"/>
        <v>0</v>
      </c>
      <c r="P171" s="78">
        <f t="shared" si="78"/>
        <v>0</v>
      </c>
    </row>
    <row r="172" spans="1:16" ht="20.100000000000001" customHeight="1" x14ac:dyDescent="0.2">
      <c r="A172" s="64">
        <v>32923</v>
      </c>
      <c r="B172" s="34" t="s">
        <v>228</v>
      </c>
      <c r="C172" s="37">
        <v>70000</v>
      </c>
      <c r="D172" s="90"/>
      <c r="E172" s="3">
        <f>SUM(C172:D172)</f>
        <v>70000</v>
      </c>
      <c r="F172" s="35">
        <v>0</v>
      </c>
      <c r="G172" s="89">
        <v>0</v>
      </c>
      <c r="H172" s="35">
        <f t="shared" si="75"/>
        <v>70000</v>
      </c>
      <c r="I172" s="89">
        <f t="shared" si="76"/>
        <v>39242.879999999997</v>
      </c>
      <c r="J172" s="89"/>
      <c r="K172" s="6">
        <v>39242.879999999997</v>
      </c>
      <c r="L172" s="35">
        <v>70000</v>
      </c>
      <c r="M172" s="89">
        <v>0</v>
      </c>
      <c r="N172" s="6">
        <v>70000</v>
      </c>
      <c r="O172" s="6">
        <f t="shared" si="77"/>
        <v>0</v>
      </c>
      <c r="P172" s="78">
        <f t="shared" si="78"/>
        <v>0</v>
      </c>
    </row>
    <row r="173" spans="1:16" ht="20.100000000000001" customHeight="1" x14ac:dyDescent="0.2">
      <c r="A173" s="64">
        <v>32924</v>
      </c>
      <c r="B173" s="34" t="s">
        <v>229</v>
      </c>
      <c r="C173" s="37">
        <v>180000</v>
      </c>
      <c r="D173" s="90"/>
      <c r="E173" s="3">
        <f>SUM(C173:D173)</f>
        <v>180000</v>
      </c>
      <c r="F173" s="35">
        <v>0</v>
      </c>
      <c r="G173" s="89">
        <v>0</v>
      </c>
      <c r="H173" s="35">
        <f t="shared" si="75"/>
        <v>180000</v>
      </c>
      <c r="I173" s="89">
        <f t="shared" si="76"/>
        <v>114409.68</v>
      </c>
      <c r="J173" s="89"/>
      <c r="K173" s="6">
        <v>114409.68</v>
      </c>
      <c r="L173" s="35">
        <v>180000</v>
      </c>
      <c r="M173" s="89">
        <v>0</v>
      </c>
      <c r="N173" s="6">
        <v>180000</v>
      </c>
      <c r="O173" s="6">
        <f t="shared" si="77"/>
        <v>0</v>
      </c>
      <c r="P173" s="78">
        <f t="shared" si="78"/>
        <v>0</v>
      </c>
    </row>
    <row r="174" spans="1:16" ht="20.100000000000001" customHeight="1" x14ac:dyDescent="0.2">
      <c r="A174" s="61">
        <v>3293</v>
      </c>
      <c r="B174" s="62" t="s">
        <v>99</v>
      </c>
      <c r="C174" s="63">
        <v>200000</v>
      </c>
      <c r="D174" s="88">
        <v>0</v>
      </c>
      <c r="E174" s="5">
        <f>C174+D174</f>
        <v>200000</v>
      </c>
      <c r="F174" s="63">
        <v>0</v>
      </c>
      <c r="G174" s="88">
        <v>0</v>
      </c>
      <c r="H174" s="63">
        <f t="shared" si="75"/>
        <v>200000</v>
      </c>
      <c r="I174" s="88">
        <f t="shared" si="76"/>
        <v>73084.679999999993</v>
      </c>
      <c r="J174" s="88">
        <f t="shared" ref="J174:N174" si="97">J175</f>
        <v>7565</v>
      </c>
      <c r="K174" s="5">
        <f>K175</f>
        <v>80649.679999999993</v>
      </c>
      <c r="L174" s="63">
        <f t="shared" si="97"/>
        <v>105400</v>
      </c>
      <c r="M174" s="88">
        <f t="shared" si="97"/>
        <v>0</v>
      </c>
      <c r="N174" s="5">
        <f t="shared" si="97"/>
        <v>105400</v>
      </c>
      <c r="O174" s="5">
        <f t="shared" si="77"/>
        <v>-94600</v>
      </c>
      <c r="P174" s="74">
        <f t="shared" si="78"/>
        <v>-47.3</v>
      </c>
    </row>
    <row r="175" spans="1:16" ht="20.100000000000001" customHeight="1" x14ac:dyDescent="0.2">
      <c r="A175" s="64">
        <v>32931</v>
      </c>
      <c r="B175" s="34" t="s">
        <v>99</v>
      </c>
      <c r="C175" s="37">
        <v>200000</v>
      </c>
      <c r="D175" s="90"/>
      <c r="E175" s="3">
        <f>SUM(C175:D175)</f>
        <v>200000</v>
      </c>
      <c r="F175" s="35">
        <v>0</v>
      </c>
      <c r="G175" s="89">
        <v>0</v>
      </c>
      <c r="H175" s="35">
        <f t="shared" si="75"/>
        <v>200000</v>
      </c>
      <c r="I175" s="89">
        <f t="shared" si="76"/>
        <v>73084.679999999993</v>
      </c>
      <c r="J175" s="89">
        <v>7565</v>
      </c>
      <c r="K175" s="6">
        <v>80649.679999999993</v>
      </c>
      <c r="L175" s="35">
        <v>105400</v>
      </c>
      <c r="M175" s="89">
        <v>0</v>
      </c>
      <c r="N175" s="6">
        <v>105400</v>
      </c>
      <c r="O175" s="6">
        <f t="shared" si="77"/>
        <v>-94600</v>
      </c>
      <c r="P175" s="78">
        <f t="shared" si="78"/>
        <v>-47.3</v>
      </c>
    </row>
    <row r="176" spans="1:16" ht="20.100000000000001" customHeight="1" x14ac:dyDescent="0.2">
      <c r="A176" s="61">
        <v>3294</v>
      </c>
      <c r="B176" s="62" t="s">
        <v>230</v>
      </c>
      <c r="C176" s="63">
        <v>55000</v>
      </c>
      <c r="D176" s="88">
        <v>0</v>
      </c>
      <c r="E176" s="5">
        <f>C176+D176</f>
        <v>55000</v>
      </c>
      <c r="F176" s="63">
        <v>0</v>
      </c>
      <c r="G176" s="88">
        <v>0</v>
      </c>
      <c r="H176" s="63">
        <f t="shared" si="75"/>
        <v>55000</v>
      </c>
      <c r="I176" s="88">
        <f t="shared" si="76"/>
        <v>66164.259999999995</v>
      </c>
      <c r="J176" s="88">
        <f t="shared" ref="J176" si="98">SUM(J177:J179)</f>
        <v>0</v>
      </c>
      <c r="K176" s="5">
        <f>SUM(K177:K179)</f>
        <v>66164.259999999995</v>
      </c>
      <c r="L176" s="63">
        <f t="shared" ref="L176:N176" si="99">SUM(L177:L179)</f>
        <v>84600</v>
      </c>
      <c r="M176" s="88">
        <f t="shared" si="99"/>
        <v>0</v>
      </c>
      <c r="N176" s="5">
        <f t="shared" si="99"/>
        <v>84600</v>
      </c>
      <c r="O176" s="5">
        <f t="shared" si="77"/>
        <v>29600</v>
      </c>
      <c r="P176" s="74">
        <f t="shared" si="78"/>
        <v>53.818181818181813</v>
      </c>
    </row>
    <row r="177" spans="1:16" ht="20.100000000000001" customHeight="1" x14ac:dyDescent="0.2">
      <c r="A177" s="64">
        <v>32941</v>
      </c>
      <c r="B177" s="34" t="s">
        <v>100</v>
      </c>
      <c r="C177" s="37">
        <v>45000</v>
      </c>
      <c r="D177" s="90"/>
      <c r="E177" s="3">
        <f>SUM(C177:D177)</f>
        <v>45000</v>
      </c>
      <c r="F177" s="35">
        <v>0</v>
      </c>
      <c r="G177" s="89">
        <v>0</v>
      </c>
      <c r="H177" s="35">
        <f t="shared" si="75"/>
        <v>45000</v>
      </c>
      <c r="I177" s="89">
        <f t="shared" si="76"/>
        <v>54255.63</v>
      </c>
      <c r="J177" s="89"/>
      <c r="K177" s="6">
        <v>54255.63</v>
      </c>
      <c r="L177" s="35">
        <v>74600</v>
      </c>
      <c r="M177" s="89">
        <v>0</v>
      </c>
      <c r="N177" s="6">
        <v>74600</v>
      </c>
      <c r="O177" s="6">
        <f t="shared" si="77"/>
        <v>29600</v>
      </c>
      <c r="P177" s="78">
        <f t="shared" si="78"/>
        <v>65.777777777777771</v>
      </c>
    </row>
    <row r="178" spans="1:16" ht="20.100000000000001" customHeight="1" x14ac:dyDescent="0.2">
      <c r="A178" s="64">
        <v>32942</v>
      </c>
      <c r="B178" s="34" t="s">
        <v>101</v>
      </c>
      <c r="C178" s="37">
        <v>0</v>
      </c>
      <c r="D178" s="90"/>
      <c r="E178" s="3">
        <f>SUM(C178:D178)</f>
        <v>0</v>
      </c>
      <c r="F178" s="35">
        <v>0</v>
      </c>
      <c r="G178" s="89">
        <v>0</v>
      </c>
      <c r="H178" s="35">
        <f t="shared" si="75"/>
        <v>0</v>
      </c>
      <c r="I178" s="89">
        <f t="shared" si="76"/>
        <v>1365.12</v>
      </c>
      <c r="J178" s="89"/>
      <c r="K178" s="6">
        <v>1365.12</v>
      </c>
      <c r="L178" s="35">
        <v>0</v>
      </c>
      <c r="M178" s="89">
        <v>0</v>
      </c>
      <c r="N178" s="6">
        <f>L178+M178</f>
        <v>0</v>
      </c>
      <c r="O178" s="6">
        <f t="shared" si="77"/>
        <v>0</v>
      </c>
      <c r="P178" s="78" t="e">
        <f t="shared" si="78"/>
        <v>#DIV/0!</v>
      </c>
    </row>
    <row r="179" spans="1:16" ht="20.100000000000001" customHeight="1" x14ac:dyDescent="0.2">
      <c r="A179" s="64">
        <v>32943</v>
      </c>
      <c r="B179" s="34" t="s">
        <v>147</v>
      </c>
      <c r="C179" s="37">
        <v>10000</v>
      </c>
      <c r="D179" s="90"/>
      <c r="E179" s="3">
        <f>SUM(C179:D179)</f>
        <v>10000</v>
      </c>
      <c r="F179" s="35">
        <v>0</v>
      </c>
      <c r="G179" s="89">
        <v>0</v>
      </c>
      <c r="H179" s="35">
        <f t="shared" si="75"/>
        <v>10000</v>
      </c>
      <c r="I179" s="89">
        <f t="shared" si="76"/>
        <v>10543.51</v>
      </c>
      <c r="J179" s="89"/>
      <c r="K179" s="6">
        <v>10543.51</v>
      </c>
      <c r="L179" s="35">
        <v>10000</v>
      </c>
      <c r="M179" s="89">
        <v>0</v>
      </c>
      <c r="N179" s="6">
        <v>10000</v>
      </c>
      <c r="O179" s="6">
        <f t="shared" si="77"/>
        <v>0</v>
      </c>
      <c r="P179" s="78">
        <f t="shared" si="78"/>
        <v>0</v>
      </c>
    </row>
    <row r="180" spans="1:16" ht="20.100000000000001" customHeight="1" x14ac:dyDescent="0.2">
      <c r="A180" s="61">
        <v>3295</v>
      </c>
      <c r="B180" s="62" t="s">
        <v>102</v>
      </c>
      <c r="C180" s="63">
        <v>93000</v>
      </c>
      <c r="D180" s="88">
        <v>0</v>
      </c>
      <c r="E180" s="5">
        <f>C180+D180</f>
        <v>93000</v>
      </c>
      <c r="F180" s="63">
        <v>0</v>
      </c>
      <c r="G180" s="88">
        <v>0</v>
      </c>
      <c r="H180" s="63">
        <f t="shared" si="75"/>
        <v>93000</v>
      </c>
      <c r="I180" s="88">
        <f t="shared" si="76"/>
        <v>90984</v>
      </c>
      <c r="J180" s="88">
        <f t="shared" ref="J180" si="100">SUM(J181:J185)</f>
        <v>25792.41</v>
      </c>
      <c r="K180" s="5">
        <f>SUM(K181:K185)</f>
        <v>116776.41</v>
      </c>
      <c r="L180" s="63">
        <f t="shared" ref="L180:N180" si="101">SUM(L181:L185)</f>
        <v>125000</v>
      </c>
      <c r="M180" s="88">
        <f t="shared" si="101"/>
        <v>0</v>
      </c>
      <c r="N180" s="5">
        <f t="shared" si="101"/>
        <v>125000</v>
      </c>
      <c r="O180" s="5">
        <f t="shared" si="77"/>
        <v>32000</v>
      </c>
      <c r="P180" s="74">
        <f t="shared" si="78"/>
        <v>34.408602150537632</v>
      </c>
    </row>
    <row r="181" spans="1:16" ht="20.100000000000001" customHeight="1" x14ac:dyDescent="0.2">
      <c r="A181" s="64">
        <v>32951</v>
      </c>
      <c r="B181" s="34" t="s">
        <v>231</v>
      </c>
      <c r="C181" s="37">
        <v>1000</v>
      </c>
      <c r="D181" s="90"/>
      <c r="E181" s="3">
        <f>SUM(C181:D181)</f>
        <v>1000</v>
      </c>
      <c r="F181" s="35">
        <v>0</v>
      </c>
      <c r="G181" s="89">
        <v>0</v>
      </c>
      <c r="H181" s="35">
        <f t="shared" si="75"/>
        <v>1000</v>
      </c>
      <c r="I181" s="89">
        <f t="shared" si="76"/>
        <v>735.75</v>
      </c>
      <c r="J181" s="89">
        <v>15544.61</v>
      </c>
      <c r="K181" s="6">
        <v>16280.36</v>
      </c>
      <c r="L181" s="35">
        <v>17000</v>
      </c>
      <c r="M181" s="89">
        <v>0</v>
      </c>
      <c r="N181" s="6">
        <v>17000</v>
      </c>
      <c r="O181" s="6">
        <f t="shared" si="77"/>
        <v>16000</v>
      </c>
      <c r="P181" s="78">
        <f t="shared" si="78"/>
        <v>1600</v>
      </c>
    </row>
    <row r="182" spans="1:16" ht="20.100000000000001" customHeight="1" x14ac:dyDescent="0.2">
      <c r="A182" s="64">
        <v>32952</v>
      </c>
      <c r="B182" s="34" t="s">
        <v>232</v>
      </c>
      <c r="C182" s="37">
        <v>15000</v>
      </c>
      <c r="D182" s="90"/>
      <c r="E182" s="3">
        <f>SUM(C182:D182)</f>
        <v>15000</v>
      </c>
      <c r="F182" s="35">
        <v>0</v>
      </c>
      <c r="G182" s="89">
        <v>0</v>
      </c>
      <c r="H182" s="35">
        <f t="shared" si="75"/>
        <v>15000</v>
      </c>
      <c r="I182" s="89">
        <f t="shared" si="76"/>
        <v>19770</v>
      </c>
      <c r="J182" s="89">
        <v>10247.799999999999</v>
      </c>
      <c r="K182" s="6">
        <v>30017.8</v>
      </c>
      <c r="L182" s="35">
        <v>30000</v>
      </c>
      <c r="M182" s="89">
        <v>0</v>
      </c>
      <c r="N182" s="6">
        <v>30000</v>
      </c>
      <c r="O182" s="6">
        <f t="shared" si="77"/>
        <v>15000</v>
      </c>
      <c r="P182" s="78">
        <f t="shared" si="78"/>
        <v>100</v>
      </c>
    </row>
    <row r="183" spans="1:16" ht="20.100000000000001" customHeight="1" x14ac:dyDescent="0.2">
      <c r="A183" s="64">
        <v>32953</v>
      </c>
      <c r="B183" s="34" t="s">
        <v>233</v>
      </c>
      <c r="C183" s="37">
        <v>12000</v>
      </c>
      <c r="D183" s="90"/>
      <c r="E183" s="3">
        <f>SUM(C183:D183)</f>
        <v>12000</v>
      </c>
      <c r="F183" s="35">
        <v>0</v>
      </c>
      <c r="G183" s="89">
        <v>0</v>
      </c>
      <c r="H183" s="35">
        <f t="shared" si="75"/>
        <v>12000</v>
      </c>
      <c r="I183" s="89">
        <f t="shared" si="76"/>
        <v>22197</v>
      </c>
      <c r="J183" s="89"/>
      <c r="K183" s="6">
        <v>22197</v>
      </c>
      <c r="L183" s="35">
        <v>25000</v>
      </c>
      <c r="M183" s="89">
        <v>0</v>
      </c>
      <c r="N183" s="6">
        <v>25000</v>
      </c>
      <c r="O183" s="6">
        <f t="shared" si="77"/>
        <v>13000</v>
      </c>
      <c r="P183" s="78">
        <f t="shared" si="78"/>
        <v>108.33333333333334</v>
      </c>
    </row>
    <row r="184" spans="1:16" ht="20.100000000000001" customHeight="1" x14ac:dyDescent="0.2">
      <c r="A184" s="64">
        <v>32955</v>
      </c>
      <c r="B184" s="34" t="s">
        <v>241</v>
      </c>
      <c r="C184" s="37">
        <v>65000</v>
      </c>
      <c r="D184" s="90"/>
      <c r="E184" s="3">
        <f>SUM(C184:D184)</f>
        <v>65000</v>
      </c>
      <c r="F184" s="35">
        <v>0</v>
      </c>
      <c r="G184" s="89">
        <v>0</v>
      </c>
      <c r="H184" s="35">
        <f t="shared" si="75"/>
        <v>65000</v>
      </c>
      <c r="I184" s="89">
        <f t="shared" si="76"/>
        <v>48281.25</v>
      </c>
      <c r="J184" s="89"/>
      <c r="K184" s="6">
        <v>48281.25</v>
      </c>
      <c r="L184" s="35">
        <v>53000</v>
      </c>
      <c r="M184" s="89">
        <v>0</v>
      </c>
      <c r="N184" s="6">
        <v>53000</v>
      </c>
      <c r="O184" s="6">
        <f t="shared" si="77"/>
        <v>-12000</v>
      </c>
      <c r="P184" s="78">
        <f t="shared" si="78"/>
        <v>-18.461538461538467</v>
      </c>
    </row>
    <row r="185" spans="1:16" ht="20.100000000000001" customHeight="1" x14ac:dyDescent="0.2">
      <c r="A185" s="64">
        <v>32959</v>
      </c>
      <c r="B185" s="34" t="s">
        <v>254</v>
      </c>
      <c r="C185" s="37">
        <v>0</v>
      </c>
      <c r="D185" s="90"/>
      <c r="E185" s="3">
        <f>SUM(C185:D185)</f>
        <v>0</v>
      </c>
      <c r="F185" s="35">
        <v>0</v>
      </c>
      <c r="G185" s="89">
        <v>0</v>
      </c>
      <c r="H185" s="35">
        <f t="shared" si="75"/>
        <v>0</v>
      </c>
      <c r="I185" s="89">
        <f t="shared" si="76"/>
        <v>0</v>
      </c>
      <c r="J185" s="89"/>
      <c r="K185" s="6">
        <v>0</v>
      </c>
      <c r="L185" s="35">
        <v>0</v>
      </c>
      <c r="M185" s="89">
        <v>0</v>
      </c>
      <c r="N185" s="6">
        <f>L185+M185</f>
        <v>0</v>
      </c>
      <c r="O185" s="6">
        <f t="shared" si="77"/>
        <v>0</v>
      </c>
      <c r="P185" s="78" t="e">
        <f t="shared" si="78"/>
        <v>#DIV/0!</v>
      </c>
    </row>
    <row r="186" spans="1:16" ht="20.100000000000001" customHeight="1" x14ac:dyDescent="0.2">
      <c r="A186" s="61">
        <v>3296</v>
      </c>
      <c r="B186" s="62" t="s">
        <v>142</v>
      </c>
      <c r="C186" s="63">
        <v>0</v>
      </c>
      <c r="D186" s="88">
        <v>0</v>
      </c>
      <c r="E186" s="5">
        <f>C186+D186</f>
        <v>0</v>
      </c>
      <c r="F186" s="63">
        <v>0</v>
      </c>
      <c r="G186" s="88">
        <v>0</v>
      </c>
      <c r="H186" s="63">
        <f t="shared" si="75"/>
        <v>0</v>
      </c>
      <c r="I186" s="88">
        <f t="shared" si="76"/>
        <v>0</v>
      </c>
      <c r="J186" s="88">
        <f t="shared" ref="J186:N186" si="102">J187</f>
        <v>0</v>
      </c>
      <c r="K186" s="5">
        <v>0</v>
      </c>
      <c r="L186" s="63">
        <f t="shared" si="102"/>
        <v>0</v>
      </c>
      <c r="M186" s="88">
        <f t="shared" si="102"/>
        <v>0</v>
      </c>
      <c r="N186" s="5">
        <f t="shared" si="102"/>
        <v>0</v>
      </c>
      <c r="O186" s="5">
        <f t="shared" si="77"/>
        <v>0</v>
      </c>
      <c r="P186" s="74" t="e">
        <f t="shared" si="78"/>
        <v>#DIV/0!</v>
      </c>
    </row>
    <row r="187" spans="1:16" ht="20.100000000000001" customHeight="1" x14ac:dyDescent="0.2">
      <c r="A187" s="64">
        <v>32961</v>
      </c>
      <c r="B187" s="34" t="s">
        <v>142</v>
      </c>
      <c r="C187" s="37">
        <v>0</v>
      </c>
      <c r="D187" s="90"/>
      <c r="E187" s="3">
        <f>SUM(C187:D187)</f>
        <v>0</v>
      </c>
      <c r="F187" s="35">
        <v>0</v>
      </c>
      <c r="G187" s="89">
        <v>0</v>
      </c>
      <c r="H187" s="35">
        <f t="shared" si="75"/>
        <v>0</v>
      </c>
      <c r="I187" s="89">
        <f t="shared" si="76"/>
        <v>0</v>
      </c>
      <c r="J187" s="89"/>
      <c r="K187" s="6">
        <v>0</v>
      </c>
      <c r="L187" s="35">
        <v>0</v>
      </c>
      <c r="M187" s="89">
        <v>0</v>
      </c>
      <c r="N187" s="6">
        <f>L187+M187</f>
        <v>0</v>
      </c>
      <c r="O187" s="6">
        <f t="shared" si="77"/>
        <v>0</v>
      </c>
      <c r="P187" s="78" t="e">
        <f t="shared" si="78"/>
        <v>#DIV/0!</v>
      </c>
    </row>
    <row r="188" spans="1:16" ht="20.100000000000001" customHeight="1" x14ac:dyDescent="0.2">
      <c r="A188" s="61">
        <v>3299</v>
      </c>
      <c r="B188" s="62" t="s">
        <v>96</v>
      </c>
      <c r="C188" s="63">
        <v>230000</v>
      </c>
      <c r="D188" s="88">
        <v>20160</v>
      </c>
      <c r="E188" s="5">
        <f>C188+D188</f>
        <v>250160</v>
      </c>
      <c r="F188" s="63">
        <v>0</v>
      </c>
      <c r="G188" s="88">
        <v>0</v>
      </c>
      <c r="H188" s="63">
        <f t="shared" si="75"/>
        <v>250160</v>
      </c>
      <c r="I188" s="88">
        <f t="shared" si="76"/>
        <v>272010.09000000003</v>
      </c>
      <c r="J188" s="88">
        <f>SUM(J189:J190)</f>
        <v>0</v>
      </c>
      <c r="K188" s="5">
        <f>K189+K190</f>
        <v>272010.09000000003</v>
      </c>
      <c r="L188" s="63">
        <f>SUM(L189:L190)</f>
        <v>278100</v>
      </c>
      <c r="M188" s="88">
        <f>SUM(M189:M190)</f>
        <v>0</v>
      </c>
      <c r="N188" s="5">
        <f>SUM(N189:N190)</f>
        <v>278100</v>
      </c>
      <c r="O188" s="5">
        <f t="shared" si="77"/>
        <v>27940</v>
      </c>
      <c r="P188" s="74">
        <f t="shared" si="78"/>
        <v>11.168851934761761</v>
      </c>
    </row>
    <row r="189" spans="1:16" ht="20.100000000000001" customHeight="1" x14ac:dyDescent="0.2">
      <c r="A189" s="64">
        <v>32991</v>
      </c>
      <c r="B189" s="34" t="s">
        <v>234</v>
      </c>
      <c r="C189" s="37">
        <v>10000</v>
      </c>
      <c r="D189" s="90"/>
      <c r="E189" s="3">
        <f>SUM(C189:D189)</f>
        <v>10000</v>
      </c>
      <c r="F189" s="35">
        <v>0</v>
      </c>
      <c r="G189" s="89">
        <v>0</v>
      </c>
      <c r="H189" s="35">
        <f t="shared" si="75"/>
        <v>10000</v>
      </c>
      <c r="I189" s="89">
        <f t="shared" si="76"/>
        <v>6151</v>
      </c>
      <c r="J189" s="89"/>
      <c r="K189" s="6">
        <v>6151</v>
      </c>
      <c r="L189" s="35">
        <v>0</v>
      </c>
      <c r="M189" s="89">
        <v>0</v>
      </c>
      <c r="N189" s="6">
        <v>0</v>
      </c>
      <c r="O189" s="6">
        <f t="shared" si="77"/>
        <v>-10000</v>
      </c>
      <c r="P189" s="78">
        <f t="shared" si="78"/>
        <v>-100</v>
      </c>
    </row>
    <row r="190" spans="1:16" ht="20.100000000000001" customHeight="1" x14ac:dyDescent="0.2">
      <c r="A190" s="64">
        <v>32999</v>
      </c>
      <c r="B190" s="34" t="s">
        <v>96</v>
      </c>
      <c r="C190" s="37">
        <v>220000</v>
      </c>
      <c r="D190" s="90">
        <v>20160</v>
      </c>
      <c r="E190" s="3">
        <f>SUM(C190:D190)</f>
        <v>240160</v>
      </c>
      <c r="F190" s="35">
        <v>0</v>
      </c>
      <c r="G190" s="89">
        <v>0</v>
      </c>
      <c r="H190" s="35">
        <f t="shared" si="75"/>
        <v>240160</v>
      </c>
      <c r="I190" s="89">
        <f t="shared" si="76"/>
        <v>265859.09000000003</v>
      </c>
      <c r="J190" s="89">
        <v>0</v>
      </c>
      <c r="K190" s="6">
        <v>265859.09000000003</v>
      </c>
      <c r="L190" s="35">
        <v>278100</v>
      </c>
      <c r="M190" s="89">
        <v>0</v>
      </c>
      <c r="N190" s="6">
        <v>278100</v>
      </c>
      <c r="O190" s="6">
        <f t="shared" si="77"/>
        <v>37940</v>
      </c>
      <c r="P190" s="78">
        <f t="shared" si="78"/>
        <v>15.797801465689545</v>
      </c>
    </row>
    <row r="191" spans="1:16" ht="20.100000000000001" customHeight="1" x14ac:dyDescent="0.2">
      <c r="A191" s="55">
        <v>34</v>
      </c>
      <c r="B191" s="56" t="s">
        <v>103</v>
      </c>
      <c r="C191" s="57">
        <v>151000</v>
      </c>
      <c r="D191" s="86">
        <v>0</v>
      </c>
      <c r="E191" s="8">
        <f>C191+D191</f>
        <v>151000</v>
      </c>
      <c r="F191" s="57">
        <v>0</v>
      </c>
      <c r="G191" s="86">
        <f>G192+G195</f>
        <v>400000</v>
      </c>
      <c r="H191" s="57">
        <f t="shared" si="75"/>
        <v>551000</v>
      </c>
      <c r="I191" s="86">
        <f t="shared" si="76"/>
        <v>541181.4</v>
      </c>
      <c r="J191" s="86">
        <f t="shared" ref="J191:M191" si="103">J195</f>
        <v>0</v>
      </c>
      <c r="K191" s="8">
        <f>K192+K195</f>
        <v>541181.4</v>
      </c>
      <c r="L191" s="57">
        <f t="shared" si="103"/>
        <v>350000</v>
      </c>
      <c r="M191" s="86">
        <f t="shared" si="103"/>
        <v>0</v>
      </c>
      <c r="N191" s="8">
        <f>N192+N195</f>
        <v>650000</v>
      </c>
      <c r="O191" s="8">
        <f t="shared" si="77"/>
        <v>99000</v>
      </c>
      <c r="P191" s="72">
        <f t="shared" si="78"/>
        <v>17.967332123411978</v>
      </c>
    </row>
    <row r="192" spans="1:16" ht="20.100000000000001" customHeight="1" x14ac:dyDescent="0.2">
      <c r="A192" s="61">
        <v>342</v>
      </c>
      <c r="B192" s="62" t="s">
        <v>301</v>
      </c>
      <c r="C192" s="63"/>
      <c r="D192" s="88"/>
      <c r="E192" s="5"/>
      <c r="F192" s="63">
        <v>0</v>
      </c>
      <c r="G192" s="88">
        <f>G193+G194</f>
        <v>300000</v>
      </c>
      <c r="H192" s="63">
        <f>H193+H194</f>
        <v>300000</v>
      </c>
      <c r="I192" s="88">
        <f t="shared" si="76"/>
        <v>284817.59999999998</v>
      </c>
      <c r="J192" s="88">
        <v>0</v>
      </c>
      <c r="K192" s="5">
        <f>K193+K194</f>
        <v>284817.59999999998</v>
      </c>
      <c r="L192" s="63">
        <f>L193+L194</f>
        <v>300000</v>
      </c>
      <c r="M192" s="88">
        <v>0</v>
      </c>
      <c r="N192" s="5">
        <f>N193+N194</f>
        <v>300000</v>
      </c>
      <c r="O192" s="5"/>
      <c r="P192" s="74"/>
    </row>
    <row r="193" spans="1:16" ht="20.100000000000001" customHeight="1" x14ac:dyDescent="0.2">
      <c r="A193" s="64">
        <v>3423</v>
      </c>
      <c r="B193" s="34" t="s">
        <v>301</v>
      </c>
      <c r="C193" s="37"/>
      <c r="D193" s="90"/>
      <c r="E193" s="3"/>
      <c r="F193" s="35">
        <v>0</v>
      </c>
      <c r="G193" s="64">
        <v>120000</v>
      </c>
      <c r="H193" s="35">
        <v>120000</v>
      </c>
      <c r="I193" s="64">
        <f t="shared" si="76"/>
        <v>109372.6</v>
      </c>
      <c r="J193" s="90">
        <v>0</v>
      </c>
      <c r="K193" s="3">
        <v>109372.6</v>
      </c>
      <c r="L193" s="35">
        <v>300000</v>
      </c>
      <c r="M193" s="89">
        <v>0</v>
      </c>
      <c r="N193" s="6">
        <v>300000</v>
      </c>
      <c r="O193" s="35">
        <v>0</v>
      </c>
      <c r="P193" s="89">
        <v>0</v>
      </c>
    </row>
    <row r="194" spans="1:16" ht="20.100000000000001" customHeight="1" x14ac:dyDescent="0.2">
      <c r="A194" s="64">
        <v>3423</v>
      </c>
      <c r="B194" s="34" t="s">
        <v>302</v>
      </c>
      <c r="C194" s="37"/>
      <c r="D194" s="90"/>
      <c r="E194" s="3"/>
      <c r="F194" s="35">
        <v>0</v>
      </c>
      <c r="G194" s="64">
        <v>180000</v>
      </c>
      <c r="H194" s="35">
        <v>180000</v>
      </c>
      <c r="I194" s="64">
        <f t="shared" si="76"/>
        <v>175445</v>
      </c>
      <c r="J194" s="90">
        <v>0</v>
      </c>
      <c r="K194" s="3">
        <v>175445</v>
      </c>
      <c r="L194" s="35">
        <v>0</v>
      </c>
      <c r="M194" s="89">
        <v>0</v>
      </c>
      <c r="N194" s="6">
        <v>0</v>
      </c>
      <c r="O194" s="35">
        <v>0</v>
      </c>
      <c r="P194" s="89">
        <v>0</v>
      </c>
    </row>
    <row r="195" spans="1:16" ht="20.100000000000001" customHeight="1" x14ac:dyDescent="0.2">
      <c r="A195" s="58">
        <v>343</v>
      </c>
      <c r="B195" s="59" t="s">
        <v>104</v>
      </c>
      <c r="C195" s="60">
        <v>151000</v>
      </c>
      <c r="D195" s="87">
        <v>0</v>
      </c>
      <c r="E195" s="9">
        <f>C195+D195</f>
        <v>151000</v>
      </c>
      <c r="F195" s="60">
        <v>0</v>
      </c>
      <c r="G195" s="87">
        <f>G196</f>
        <v>100000</v>
      </c>
      <c r="H195" s="60">
        <f t="shared" si="75"/>
        <v>251000</v>
      </c>
      <c r="I195" s="87">
        <f t="shared" si="76"/>
        <v>256363.80000000002</v>
      </c>
      <c r="J195" s="87">
        <f t="shared" ref="J195" si="104">J196+J199+J201</f>
        <v>0</v>
      </c>
      <c r="K195" s="9">
        <f>K196+K199+K201</f>
        <v>256363.80000000002</v>
      </c>
      <c r="L195" s="60">
        <f t="shared" ref="L195:N195" si="105">L196+L199+L201</f>
        <v>350000</v>
      </c>
      <c r="M195" s="87">
        <f t="shared" si="105"/>
        <v>0</v>
      </c>
      <c r="N195" s="9">
        <f t="shared" si="105"/>
        <v>350000</v>
      </c>
      <c r="O195" s="9">
        <f t="shared" si="77"/>
        <v>99000</v>
      </c>
      <c r="P195" s="73">
        <f t="shared" si="78"/>
        <v>39.442231075697208</v>
      </c>
    </row>
    <row r="196" spans="1:16" ht="20.100000000000001" customHeight="1" x14ac:dyDescent="0.2">
      <c r="A196" s="61">
        <v>3431</v>
      </c>
      <c r="B196" s="62" t="s">
        <v>105</v>
      </c>
      <c r="C196" s="63">
        <v>135000</v>
      </c>
      <c r="D196" s="88">
        <v>0</v>
      </c>
      <c r="E196" s="5">
        <f>C196+D196</f>
        <v>135000</v>
      </c>
      <c r="F196" s="63">
        <v>0</v>
      </c>
      <c r="G196" s="88">
        <f>G197</f>
        <v>100000</v>
      </c>
      <c r="H196" s="63">
        <f t="shared" si="75"/>
        <v>235000</v>
      </c>
      <c r="I196" s="88">
        <f t="shared" si="76"/>
        <v>247137.22</v>
      </c>
      <c r="J196" s="88">
        <f t="shared" ref="J196" si="106">SUM(J197:J198)</f>
        <v>0</v>
      </c>
      <c r="K196" s="5">
        <f>K197+K198</f>
        <v>247137.22</v>
      </c>
      <c r="L196" s="63">
        <f t="shared" ref="L196:N196" si="107">SUM(L197:L198)</f>
        <v>350000</v>
      </c>
      <c r="M196" s="88">
        <f t="shared" si="107"/>
        <v>0</v>
      </c>
      <c r="N196" s="5">
        <f t="shared" si="107"/>
        <v>350000</v>
      </c>
      <c r="O196" s="5">
        <f t="shared" si="77"/>
        <v>115000</v>
      </c>
      <c r="P196" s="74">
        <f t="shared" si="78"/>
        <v>48.936170212765944</v>
      </c>
    </row>
    <row r="197" spans="1:16" ht="20.100000000000001" customHeight="1" x14ac:dyDescent="0.2">
      <c r="A197" s="64">
        <v>34311</v>
      </c>
      <c r="B197" s="34" t="s">
        <v>106</v>
      </c>
      <c r="C197" s="37">
        <v>125000</v>
      </c>
      <c r="D197" s="90"/>
      <c r="E197" s="3">
        <f>SUM(C197:D197)</f>
        <v>125000</v>
      </c>
      <c r="F197" s="35">
        <v>0</v>
      </c>
      <c r="G197" s="89">
        <v>100000</v>
      </c>
      <c r="H197" s="35">
        <f t="shared" si="75"/>
        <v>225000</v>
      </c>
      <c r="I197" s="89">
        <f t="shared" si="76"/>
        <v>191331</v>
      </c>
      <c r="J197" s="89">
        <v>0</v>
      </c>
      <c r="K197" s="6">
        <v>191331</v>
      </c>
      <c r="L197" s="35">
        <v>161000</v>
      </c>
      <c r="M197" s="89">
        <v>0</v>
      </c>
      <c r="N197" s="6">
        <v>161000</v>
      </c>
      <c r="O197" s="6">
        <f t="shared" si="77"/>
        <v>-64000</v>
      </c>
      <c r="P197" s="78">
        <f t="shared" si="78"/>
        <v>-28.444444444444457</v>
      </c>
    </row>
    <row r="198" spans="1:16" ht="20.100000000000001" customHeight="1" x14ac:dyDescent="0.2">
      <c r="A198" s="64">
        <v>34312</v>
      </c>
      <c r="B198" s="34" t="s">
        <v>107</v>
      </c>
      <c r="C198" s="37">
        <v>10000</v>
      </c>
      <c r="D198" s="90"/>
      <c r="E198" s="3">
        <f>SUM(C198:D198)</f>
        <v>10000</v>
      </c>
      <c r="F198" s="35">
        <v>0</v>
      </c>
      <c r="G198" s="89">
        <v>0</v>
      </c>
      <c r="H198" s="35">
        <f t="shared" ref="H198:H208" si="108">E198+F198+G198</f>
        <v>10000</v>
      </c>
      <c r="I198" s="89">
        <f t="shared" ref="I198:I208" si="109">K198-J198</f>
        <v>55806.22</v>
      </c>
      <c r="J198" s="89">
        <v>0</v>
      </c>
      <c r="K198" s="6">
        <v>55806.22</v>
      </c>
      <c r="L198" s="35">
        <v>189000</v>
      </c>
      <c r="M198" s="89">
        <v>0</v>
      </c>
      <c r="N198" s="6">
        <v>189000</v>
      </c>
      <c r="O198" s="6">
        <f t="shared" si="77"/>
        <v>179000</v>
      </c>
      <c r="P198" s="78">
        <f t="shared" si="78"/>
        <v>1789.9999999999998</v>
      </c>
    </row>
    <row r="199" spans="1:16" ht="20.100000000000001" customHeight="1" x14ac:dyDescent="0.2">
      <c r="A199" s="61">
        <v>3432</v>
      </c>
      <c r="B199" s="62" t="s">
        <v>244</v>
      </c>
      <c r="C199" s="63">
        <v>1000</v>
      </c>
      <c r="D199" s="88">
        <v>0</v>
      </c>
      <c r="E199" s="5">
        <f>C199+D199</f>
        <v>1000</v>
      </c>
      <c r="F199" s="63">
        <v>0</v>
      </c>
      <c r="G199" s="88">
        <v>0</v>
      </c>
      <c r="H199" s="63">
        <f t="shared" si="108"/>
        <v>1000</v>
      </c>
      <c r="I199" s="88">
        <f t="shared" si="109"/>
        <v>1659.82</v>
      </c>
      <c r="J199" s="88">
        <f t="shared" ref="J199:N199" si="110">J200</f>
        <v>0</v>
      </c>
      <c r="K199" s="5">
        <f>K200</f>
        <v>1659.82</v>
      </c>
      <c r="L199" s="63">
        <f t="shared" si="110"/>
        <v>0</v>
      </c>
      <c r="M199" s="88">
        <f t="shared" si="110"/>
        <v>0</v>
      </c>
      <c r="N199" s="5">
        <f t="shared" si="110"/>
        <v>0</v>
      </c>
      <c r="O199" s="5">
        <f t="shared" si="77"/>
        <v>-1000</v>
      </c>
      <c r="P199" s="74">
        <f t="shared" si="78"/>
        <v>-100</v>
      </c>
    </row>
    <row r="200" spans="1:16" ht="20.100000000000001" customHeight="1" x14ac:dyDescent="0.2">
      <c r="A200" s="64">
        <v>34321</v>
      </c>
      <c r="B200" s="34" t="s">
        <v>245</v>
      </c>
      <c r="C200" s="37">
        <v>1000</v>
      </c>
      <c r="D200" s="90"/>
      <c r="E200" s="3">
        <f>SUM(C200:D200)</f>
        <v>1000</v>
      </c>
      <c r="F200" s="35">
        <v>0</v>
      </c>
      <c r="G200" s="89">
        <v>0</v>
      </c>
      <c r="H200" s="35">
        <f t="shared" si="108"/>
        <v>1000</v>
      </c>
      <c r="I200" s="89">
        <f t="shared" si="109"/>
        <v>1659.82</v>
      </c>
      <c r="J200" s="89">
        <v>0</v>
      </c>
      <c r="K200" s="6">
        <v>1659.82</v>
      </c>
      <c r="L200" s="35">
        <v>0</v>
      </c>
      <c r="M200" s="89">
        <v>0</v>
      </c>
      <c r="N200" s="6"/>
      <c r="O200" s="6">
        <f t="shared" si="77"/>
        <v>-1000</v>
      </c>
      <c r="P200" s="78">
        <f t="shared" si="78"/>
        <v>-100</v>
      </c>
    </row>
    <row r="201" spans="1:16" ht="20.100000000000001" customHeight="1" x14ac:dyDescent="0.2">
      <c r="A201" s="61">
        <v>3433</v>
      </c>
      <c r="B201" s="62" t="s">
        <v>108</v>
      </c>
      <c r="C201" s="63">
        <v>15000</v>
      </c>
      <c r="D201" s="88">
        <v>0</v>
      </c>
      <c r="E201" s="5">
        <f>C201+D201</f>
        <v>15000</v>
      </c>
      <c r="F201" s="63">
        <v>0</v>
      </c>
      <c r="G201" s="88">
        <v>0</v>
      </c>
      <c r="H201" s="63">
        <f t="shared" si="108"/>
        <v>15000</v>
      </c>
      <c r="I201" s="88">
        <f t="shared" si="109"/>
        <v>7566.76</v>
      </c>
      <c r="J201" s="88">
        <f t="shared" ref="J201" si="111">SUM(J202:J203)</f>
        <v>0</v>
      </c>
      <c r="K201" s="5">
        <f>K202+K203</f>
        <v>7566.76</v>
      </c>
      <c r="L201" s="63">
        <f t="shared" ref="L201:N201" si="112">SUM(L202:L203)</f>
        <v>0</v>
      </c>
      <c r="M201" s="88">
        <f t="shared" si="112"/>
        <v>0</v>
      </c>
      <c r="N201" s="5">
        <f t="shared" si="112"/>
        <v>0</v>
      </c>
      <c r="O201" s="5">
        <f t="shared" si="77"/>
        <v>-15000</v>
      </c>
      <c r="P201" s="74">
        <f t="shared" si="78"/>
        <v>-100</v>
      </c>
    </row>
    <row r="202" spans="1:16" ht="20.100000000000001" customHeight="1" x14ac:dyDescent="0.2">
      <c r="A202" s="64">
        <v>34333</v>
      </c>
      <c r="B202" s="34" t="s">
        <v>235</v>
      </c>
      <c r="C202" s="37">
        <v>15000</v>
      </c>
      <c r="D202" s="90"/>
      <c r="E202" s="3">
        <f>SUM(C202:D202)</f>
        <v>15000</v>
      </c>
      <c r="F202" s="35">
        <v>0</v>
      </c>
      <c r="G202" s="89">
        <v>0</v>
      </c>
      <c r="H202" s="35">
        <f t="shared" si="108"/>
        <v>15000</v>
      </c>
      <c r="I202" s="89">
        <f t="shared" si="109"/>
        <v>7566.76</v>
      </c>
      <c r="J202" s="89">
        <v>0</v>
      </c>
      <c r="K202" s="6">
        <v>7566.76</v>
      </c>
      <c r="L202" s="35">
        <v>0</v>
      </c>
      <c r="M202" s="89">
        <v>0</v>
      </c>
      <c r="N202" s="6"/>
      <c r="O202" s="6">
        <f t="shared" ref="O202:O208" si="113">N202-H202</f>
        <v>-15000</v>
      </c>
      <c r="P202" s="78">
        <f t="shared" ref="P202:P208" si="114">N202/H202*100-100</f>
        <v>-100</v>
      </c>
    </row>
    <row r="203" spans="1:16" ht="20.100000000000001" customHeight="1" x14ac:dyDescent="0.2">
      <c r="A203" s="64">
        <v>34339</v>
      </c>
      <c r="B203" s="34" t="s">
        <v>236</v>
      </c>
      <c r="C203" s="37">
        <v>0</v>
      </c>
      <c r="D203" s="90"/>
      <c r="E203" s="3">
        <f>SUM(C203:D203)</f>
        <v>0</v>
      </c>
      <c r="F203" s="35">
        <v>0</v>
      </c>
      <c r="G203" s="89">
        <v>0</v>
      </c>
      <c r="H203" s="35">
        <f t="shared" si="108"/>
        <v>0</v>
      </c>
      <c r="I203" s="89">
        <f t="shared" si="109"/>
        <v>0</v>
      </c>
      <c r="J203" s="89">
        <v>0</v>
      </c>
      <c r="K203" s="6">
        <v>0</v>
      </c>
      <c r="L203" s="35">
        <v>0</v>
      </c>
      <c r="M203" s="89">
        <v>0</v>
      </c>
      <c r="N203" s="6">
        <f>L203+M203</f>
        <v>0</v>
      </c>
      <c r="O203" s="6">
        <f t="shared" si="113"/>
        <v>0</v>
      </c>
      <c r="P203" s="78" t="e">
        <f t="shared" si="114"/>
        <v>#DIV/0!</v>
      </c>
    </row>
    <row r="204" spans="1:16" s="17" customFormat="1" ht="20.100000000000001" customHeight="1" x14ac:dyDescent="0.2">
      <c r="A204" s="55">
        <v>38</v>
      </c>
      <c r="B204" s="56" t="s">
        <v>246</v>
      </c>
      <c r="C204" s="57">
        <v>0</v>
      </c>
      <c r="D204" s="86">
        <v>0</v>
      </c>
      <c r="E204" s="8">
        <f>C204+D204</f>
        <v>0</v>
      </c>
      <c r="F204" s="57">
        <v>0</v>
      </c>
      <c r="G204" s="86">
        <v>0</v>
      </c>
      <c r="H204" s="57">
        <f t="shared" si="108"/>
        <v>0</v>
      </c>
      <c r="I204" s="86">
        <f t="shared" si="109"/>
        <v>7566.76</v>
      </c>
      <c r="J204" s="86">
        <f t="shared" ref="J204:N205" si="115">J205</f>
        <v>0</v>
      </c>
      <c r="K204" s="8">
        <f>K205</f>
        <v>7566.76</v>
      </c>
      <c r="L204" s="57">
        <f t="shared" si="115"/>
        <v>0</v>
      </c>
      <c r="M204" s="86">
        <f t="shared" si="115"/>
        <v>0</v>
      </c>
      <c r="N204" s="8">
        <f t="shared" si="115"/>
        <v>0</v>
      </c>
      <c r="O204" s="8">
        <f t="shared" si="113"/>
        <v>0</v>
      </c>
      <c r="P204" s="72" t="e">
        <f t="shared" si="114"/>
        <v>#DIV/0!</v>
      </c>
    </row>
    <row r="205" spans="1:16" s="17" customFormat="1" ht="20.100000000000001" customHeight="1" x14ac:dyDescent="0.2">
      <c r="A205" s="58">
        <v>381</v>
      </c>
      <c r="B205" s="59" t="s">
        <v>133</v>
      </c>
      <c r="C205" s="60">
        <v>0</v>
      </c>
      <c r="D205" s="87">
        <v>0</v>
      </c>
      <c r="E205" s="9">
        <f>C205+D205</f>
        <v>0</v>
      </c>
      <c r="F205" s="60">
        <v>0</v>
      </c>
      <c r="G205" s="87">
        <v>0</v>
      </c>
      <c r="H205" s="60">
        <f t="shared" si="108"/>
        <v>0</v>
      </c>
      <c r="I205" s="87">
        <f t="shared" si="109"/>
        <v>7566.76</v>
      </c>
      <c r="J205" s="87">
        <f t="shared" si="115"/>
        <v>0</v>
      </c>
      <c r="K205" s="9">
        <v>7566.76</v>
      </c>
      <c r="L205" s="60">
        <f t="shared" si="115"/>
        <v>0</v>
      </c>
      <c r="M205" s="87">
        <f t="shared" si="115"/>
        <v>0</v>
      </c>
      <c r="N205" s="9">
        <f t="shared" si="115"/>
        <v>0</v>
      </c>
      <c r="O205" s="9">
        <f t="shared" si="113"/>
        <v>0</v>
      </c>
      <c r="P205" s="73" t="e">
        <f t="shared" si="114"/>
        <v>#DIV/0!</v>
      </c>
    </row>
    <row r="206" spans="1:16" s="17" customFormat="1" ht="20.100000000000001" customHeight="1" x14ac:dyDescent="0.2">
      <c r="A206" s="61">
        <v>3811</v>
      </c>
      <c r="B206" s="62" t="s">
        <v>247</v>
      </c>
      <c r="C206" s="63">
        <v>0</v>
      </c>
      <c r="D206" s="88">
        <v>0</v>
      </c>
      <c r="E206" s="5">
        <f>C206+D206</f>
        <v>0</v>
      </c>
      <c r="F206" s="63">
        <v>0</v>
      </c>
      <c r="G206" s="88">
        <v>0</v>
      </c>
      <c r="H206" s="63">
        <f t="shared" si="108"/>
        <v>0</v>
      </c>
      <c r="I206" s="88">
        <f t="shared" si="109"/>
        <v>7566.76</v>
      </c>
      <c r="J206" s="88">
        <f t="shared" ref="J206" si="116">SUM(J207:J208)</f>
        <v>0</v>
      </c>
      <c r="K206" s="5">
        <v>7566.76</v>
      </c>
      <c r="L206" s="63">
        <f t="shared" ref="L206:N206" si="117">SUM(L207:L208)</f>
        <v>0</v>
      </c>
      <c r="M206" s="88">
        <f t="shared" si="117"/>
        <v>0</v>
      </c>
      <c r="N206" s="5">
        <f t="shared" si="117"/>
        <v>0</v>
      </c>
      <c r="O206" s="5">
        <f t="shared" si="113"/>
        <v>0</v>
      </c>
      <c r="P206" s="74" t="e">
        <f t="shared" si="114"/>
        <v>#DIV/0!</v>
      </c>
    </row>
    <row r="207" spans="1:16" ht="20.100000000000001" customHeight="1" x14ac:dyDescent="0.2">
      <c r="A207" s="64">
        <v>38118</v>
      </c>
      <c r="B207" s="34" t="s">
        <v>248</v>
      </c>
      <c r="C207" s="37">
        <v>0</v>
      </c>
      <c r="D207" s="90">
        <v>0</v>
      </c>
      <c r="E207" s="3">
        <f>SUM(C207:D207)</f>
        <v>0</v>
      </c>
      <c r="F207" s="37">
        <v>0</v>
      </c>
      <c r="G207" s="90">
        <v>0</v>
      </c>
      <c r="H207" s="37">
        <f t="shared" si="108"/>
        <v>0</v>
      </c>
      <c r="I207" s="90">
        <f t="shared" si="109"/>
        <v>0</v>
      </c>
      <c r="J207" s="90">
        <v>0</v>
      </c>
      <c r="K207" s="3">
        <v>0</v>
      </c>
      <c r="L207" s="37">
        <f>C207+F207</f>
        <v>0</v>
      </c>
      <c r="M207" s="90">
        <f>D207+G207</f>
        <v>0</v>
      </c>
      <c r="N207" s="3">
        <f>L207+M207</f>
        <v>0</v>
      </c>
      <c r="O207" s="3">
        <f t="shared" si="113"/>
        <v>0</v>
      </c>
      <c r="P207" s="75" t="e">
        <f t="shared" si="114"/>
        <v>#DIV/0!</v>
      </c>
    </row>
    <row r="208" spans="1:16" ht="20.100000000000001" customHeight="1" x14ac:dyDescent="0.2">
      <c r="A208" s="64">
        <v>38119</v>
      </c>
      <c r="B208" s="34" t="s">
        <v>249</v>
      </c>
      <c r="C208" s="37">
        <v>0</v>
      </c>
      <c r="D208" s="90">
        <v>0</v>
      </c>
      <c r="E208" s="3">
        <f>SUM(C208:D208)</f>
        <v>0</v>
      </c>
      <c r="F208" s="37">
        <v>0</v>
      </c>
      <c r="G208" s="90">
        <v>0</v>
      </c>
      <c r="H208" s="37">
        <f t="shared" si="108"/>
        <v>0</v>
      </c>
      <c r="I208" s="90">
        <f t="shared" si="109"/>
        <v>0</v>
      </c>
      <c r="J208" s="90">
        <v>0</v>
      </c>
      <c r="K208" s="3">
        <v>0</v>
      </c>
      <c r="L208" s="37">
        <f>C208+F208</f>
        <v>0</v>
      </c>
      <c r="M208" s="90">
        <f>D208+G208</f>
        <v>0</v>
      </c>
      <c r="N208" s="3">
        <f>L208+M208</f>
        <v>0</v>
      </c>
      <c r="O208" s="3">
        <f t="shared" si="113"/>
        <v>0</v>
      </c>
      <c r="P208" s="75" t="e">
        <f t="shared" si="114"/>
        <v>#DIV/0!</v>
      </c>
    </row>
  </sheetData>
  <mergeCells count="1">
    <mergeCell ref="A1:P1"/>
  </mergeCells>
  <phoneticPr fontId="1" type="noConversion"/>
  <pageMargins left="0.70866141732283472" right="0.39370078740157483" top="0.78740157480314965" bottom="0.59055118110236227" header="0.39370078740157483" footer="0.39370078740157483"/>
  <pageSetup paperSize="8" scale="48" fitToHeight="0" orientation="landscape" horizontalDpi="300" verticalDpi="300" r:id="rId1"/>
  <headerFooter alignWithMargins="0">
    <oddHeader>&amp;L&amp;"Calibri,Uobičajeno"&amp;9Upravno vijeće27.12.2020. godine&amp;C&amp;"Calibri,Uobičajeno"&amp;9Financijski plan prihoda i rashoda za 2021. godinu&amp;R&amp;"Calibri,Uobičajeno"&amp;9 49 . sjednica
Točka 4. dnevnog reda</oddHeader>
    <oddFooter>&amp;L&amp;"Calibri,Uobičajeno"&amp;9Nastavni zavod za javno zdravstvo Dr. "Andrija Štampar"&amp;C&amp;"Calibri,Uobičajeno"&amp;9&amp;A&amp;R&amp;"Calibri,Uobičajeno"&amp;9&amp;P/&amp;N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B8017-4D4D-4473-BB45-E429406C78F7}">
  <sheetPr>
    <tabColor theme="9" tint="0.39997558519241921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P57"/>
  <sheetViews>
    <sheetView tabSelected="1" zoomScaleNormal="100" workbookViewId="0">
      <pane xSplit="2" ySplit="3" topLeftCell="G4" activePane="bottomRight" state="frozen"/>
      <selection sqref="A1:H1"/>
      <selection pane="topRight" sqref="A1:H1"/>
      <selection pane="bottomLeft" sqref="A1:H1"/>
      <selection pane="bottomRight" activeCell="M17" sqref="M17"/>
    </sheetView>
  </sheetViews>
  <sheetFormatPr defaultColWidth="9.140625" defaultRowHeight="15.75" customHeight="1" x14ac:dyDescent="0.2"/>
  <cols>
    <col min="1" max="1" width="10.7109375" style="22" customWidth="1"/>
    <col min="2" max="2" width="65.7109375" style="22" customWidth="1"/>
    <col min="3" max="3" width="20.7109375" style="22" customWidth="1"/>
    <col min="4" max="4" width="20.7109375" style="99" customWidth="1"/>
    <col min="5" max="5" width="20.7109375" style="1" customWidth="1"/>
    <col min="6" max="6" width="20.7109375" style="22" customWidth="1"/>
    <col min="7" max="7" width="20.7109375" style="99" customWidth="1"/>
    <col min="8" max="8" width="20.7109375" style="1" customWidth="1"/>
    <col min="9" max="9" width="20.7109375" style="22" customWidth="1"/>
    <col min="10" max="10" width="20.7109375" style="99" customWidth="1"/>
    <col min="11" max="11" width="20.7109375" style="13" customWidth="1"/>
    <col min="12" max="12" width="20.7109375" style="70" customWidth="1"/>
    <col min="13" max="13" width="20.7109375" style="98" customWidth="1"/>
    <col min="14" max="16" width="20.7109375" style="2" customWidth="1"/>
    <col min="17" max="16384" width="9.140625" style="22"/>
  </cols>
  <sheetData>
    <row r="1" spans="1:16" s="46" customFormat="1" ht="24.95" customHeight="1" thickBot="1" x14ac:dyDescent="0.25">
      <c r="A1" s="104" t="s">
        <v>314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s="46" customFormat="1" ht="20.100000000000001" customHeight="1" thickTop="1" x14ac:dyDescent="0.2">
      <c r="C2" s="47"/>
      <c r="D2" s="82"/>
      <c r="E2" s="7"/>
      <c r="F2" s="47"/>
      <c r="G2" s="82"/>
      <c r="H2" s="7"/>
      <c r="I2" s="47"/>
      <c r="J2" s="82"/>
      <c r="K2" s="18"/>
      <c r="M2" s="93"/>
      <c r="N2" s="4"/>
      <c r="O2" s="4"/>
      <c r="P2" s="4"/>
    </row>
    <row r="3" spans="1:16" s="46" customFormat="1" ht="63.75" x14ac:dyDescent="0.2">
      <c r="A3" s="48" t="s">
        <v>120</v>
      </c>
      <c r="B3" s="24" t="s">
        <v>151</v>
      </c>
      <c r="C3" s="49" t="s">
        <v>284</v>
      </c>
      <c r="D3" s="83" t="s">
        <v>285</v>
      </c>
      <c r="E3" s="10" t="s">
        <v>290</v>
      </c>
      <c r="F3" s="24" t="s">
        <v>291</v>
      </c>
      <c r="G3" s="94" t="s">
        <v>292</v>
      </c>
      <c r="H3" s="10" t="s">
        <v>311</v>
      </c>
      <c r="I3" s="49" t="s">
        <v>298</v>
      </c>
      <c r="J3" s="83" t="s">
        <v>303</v>
      </c>
      <c r="K3" s="10" t="s">
        <v>297</v>
      </c>
      <c r="L3" s="49" t="s">
        <v>288</v>
      </c>
      <c r="M3" s="83" t="s">
        <v>289</v>
      </c>
      <c r="N3" s="10" t="s">
        <v>310</v>
      </c>
      <c r="O3" s="20" t="s">
        <v>312</v>
      </c>
      <c r="P3" s="10" t="s">
        <v>313</v>
      </c>
    </row>
    <row r="4" spans="1:16" s="76" customFormat="1" ht="11.25" x14ac:dyDescent="0.2">
      <c r="A4" s="50">
        <v>1</v>
      </c>
      <c r="B4" s="25">
        <v>2</v>
      </c>
      <c r="C4" s="25">
        <v>3</v>
      </c>
      <c r="D4" s="95">
        <v>4</v>
      </c>
      <c r="E4" s="11">
        <v>5</v>
      </c>
      <c r="F4" s="25">
        <v>6</v>
      </c>
      <c r="G4" s="95">
        <v>7</v>
      </c>
      <c r="H4" s="11">
        <v>8</v>
      </c>
      <c r="I4" s="25">
        <v>9</v>
      </c>
      <c r="J4" s="95">
        <v>10</v>
      </c>
      <c r="K4" s="19">
        <v>11</v>
      </c>
      <c r="M4" s="100"/>
      <c r="N4" s="14"/>
      <c r="O4" s="14"/>
      <c r="P4" s="14"/>
    </row>
    <row r="5" spans="1:16" ht="20.100000000000001" customHeight="1" x14ac:dyDescent="0.2">
      <c r="A5" s="53">
        <v>4</v>
      </c>
      <c r="B5" s="53" t="s">
        <v>237</v>
      </c>
      <c r="C5" s="54">
        <v>1714041</v>
      </c>
      <c r="D5" s="85">
        <v>50437833.760000005</v>
      </c>
      <c r="E5" s="15">
        <f>C5+D5</f>
        <v>52151874.760000005</v>
      </c>
      <c r="F5" s="54">
        <v>11755400</v>
      </c>
      <c r="G5" s="85">
        <f t="shared" ref="G5:J5" si="0">G6+G10+G52</f>
        <v>0</v>
      </c>
      <c r="H5" s="15">
        <f>H6+H10+H52</f>
        <v>63907274.760000005</v>
      </c>
      <c r="I5" s="54">
        <f>K5-J5</f>
        <v>35270128.640000001</v>
      </c>
      <c r="J5" s="85">
        <f t="shared" si="0"/>
        <v>18505753.079999998</v>
      </c>
      <c r="K5" s="15">
        <v>53775881.719999999</v>
      </c>
      <c r="L5" s="54">
        <f>L6+L10</f>
        <v>9875100</v>
      </c>
      <c r="M5" s="85">
        <v>26000000</v>
      </c>
      <c r="N5" s="85">
        <f>L5+M5</f>
        <v>35875100</v>
      </c>
      <c r="O5" s="15">
        <f>N5-H5</f>
        <v>-28032174.760000005</v>
      </c>
      <c r="P5" s="71">
        <f>N5/H5*100-100</f>
        <v>-43.863824369405805</v>
      </c>
    </row>
    <row r="6" spans="1:16" ht="20.100000000000001" customHeight="1" x14ac:dyDescent="0.2">
      <c r="A6" s="56">
        <v>41</v>
      </c>
      <c r="B6" s="56" t="s">
        <v>238</v>
      </c>
      <c r="C6" s="57">
        <v>537591</v>
      </c>
      <c r="D6" s="86">
        <v>0</v>
      </c>
      <c r="E6" s="8">
        <f t="shared" ref="E6:L6" si="1">E7</f>
        <v>537591</v>
      </c>
      <c r="F6" s="57">
        <v>0</v>
      </c>
      <c r="G6" s="86">
        <f t="shared" si="1"/>
        <v>0</v>
      </c>
      <c r="H6" s="8">
        <v>537591</v>
      </c>
      <c r="I6" s="57">
        <f t="shared" si="1"/>
        <v>525878</v>
      </c>
      <c r="J6" s="86">
        <f t="shared" si="1"/>
        <v>22412</v>
      </c>
      <c r="K6" s="8">
        <v>22412</v>
      </c>
      <c r="L6" s="57">
        <f t="shared" si="1"/>
        <v>953800</v>
      </c>
      <c r="M6" s="86">
        <v>0</v>
      </c>
      <c r="N6" s="86">
        <f t="shared" ref="N6:N54" si="2">L6+M6</f>
        <v>953800</v>
      </c>
      <c r="O6" s="8">
        <f t="shared" ref="O6:O56" si="3">N6-H6</f>
        <v>416209</v>
      </c>
      <c r="P6" s="72">
        <f t="shared" ref="P6:P56" si="4">N6/H6*100-100</f>
        <v>77.42112498163101</v>
      </c>
    </row>
    <row r="7" spans="1:16" ht="20.100000000000001" customHeight="1" x14ac:dyDescent="0.2">
      <c r="A7" s="59">
        <v>412</v>
      </c>
      <c r="B7" s="59" t="s">
        <v>125</v>
      </c>
      <c r="C7" s="60">
        <v>537591</v>
      </c>
      <c r="D7" s="87">
        <v>0</v>
      </c>
      <c r="E7" s="9">
        <f t="shared" ref="E7:L8" si="5">E8</f>
        <v>537591</v>
      </c>
      <c r="F7" s="60">
        <v>0</v>
      </c>
      <c r="G7" s="87">
        <f t="shared" si="5"/>
        <v>0</v>
      </c>
      <c r="H7" s="9">
        <v>537591</v>
      </c>
      <c r="I7" s="60">
        <f t="shared" si="5"/>
        <v>525878</v>
      </c>
      <c r="J7" s="87">
        <f t="shared" si="5"/>
        <v>22412</v>
      </c>
      <c r="K7" s="9">
        <v>22412</v>
      </c>
      <c r="L7" s="60">
        <f t="shared" si="5"/>
        <v>953800</v>
      </c>
      <c r="M7" s="87">
        <v>0</v>
      </c>
      <c r="N7" s="87">
        <f t="shared" si="2"/>
        <v>953800</v>
      </c>
      <c r="O7" s="9">
        <f t="shared" si="3"/>
        <v>416209</v>
      </c>
      <c r="P7" s="73">
        <f t="shared" si="4"/>
        <v>77.42112498163101</v>
      </c>
    </row>
    <row r="8" spans="1:16" s="77" customFormat="1" ht="20.100000000000001" customHeight="1" x14ac:dyDescent="0.2">
      <c r="A8" s="62">
        <v>4123</v>
      </c>
      <c r="B8" s="62" t="s">
        <v>126</v>
      </c>
      <c r="C8" s="63">
        <v>537591</v>
      </c>
      <c r="D8" s="88">
        <v>0</v>
      </c>
      <c r="E8" s="5">
        <f t="shared" si="5"/>
        <v>537591</v>
      </c>
      <c r="F8" s="63">
        <v>0</v>
      </c>
      <c r="G8" s="88">
        <f t="shared" si="5"/>
        <v>0</v>
      </c>
      <c r="H8" s="5">
        <v>537591</v>
      </c>
      <c r="I8" s="63">
        <f t="shared" si="5"/>
        <v>525878</v>
      </c>
      <c r="J8" s="88">
        <f t="shared" si="5"/>
        <v>22412</v>
      </c>
      <c r="K8" s="5">
        <v>22412</v>
      </c>
      <c r="L8" s="63">
        <f t="shared" si="5"/>
        <v>953800</v>
      </c>
      <c r="M8" s="88">
        <v>0</v>
      </c>
      <c r="N8" s="88">
        <f t="shared" si="2"/>
        <v>953800</v>
      </c>
      <c r="O8" s="5">
        <f t="shared" si="3"/>
        <v>416209</v>
      </c>
      <c r="P8" s="74">
        <f t="shared" si="4"/>
        <v>77.42112498163101</v>
      </c>
    </row>
    <row r="9" spans="1:16" ht="20.100000000000001" customHeight="1" x14ac:dyDescent="0.2">
      <c r="A9" s="34">
        <v>41231</v>
      </c>
      <c r="B9" s="34" t="s">
        <v>126</v>
      </c>
      <c r="C9" s="37">
        <v>537591</v>
      </c>
      <c r="D9" s="90">
        <v>0</v>
      </c>
      <c r="E9" s="3">
        <f>C9+D9</f>
        <v>537591</v>
      </c>
      <c r="F9" s="37">
        <v>0</v>
      </c>
      <c r="G9" s="90">
        <v>0</v>
      </c>
      <c r="H9" s="3">
        <v>537591</v>
      </c>
      <c r="I9" s="37">
        <v>525878</v>
      </c>
      <c r="J9" s="90">
        <v>22412</v>
      </c>
      <c r="K9" s="3">
        <v>22412</v>
      </c>
      <c r="L9" s="37">
        <v>953800</v>
      </c>
      <c r="M9" s="90">
        <v>0</v>
      </c>
      <c r="N9" s="90">
        <f t="shared" si="2"/>
        <v>953800</v>
      </c>
      <c r="O9" s="3">
        <f>N9-H9</f>
        <v>416209</v>
      </c>
      <c r="P9" s="75">
        <f t="shared" si="4"/>
        <v>77.42112498163101</v>
      </c>
    </row>
    <row r="10" spans="1:16" ht="20.100000000000001" customHeight="1" x14ac:dyDescent="0.2">
      <c r="A10" s="56">
        <v>42</v>
      </c>
      <c r="B10" s="56" t="s">
        <v>110</v>
      </c>
      <c r="C10" s="57">
        <v>1117825</v>
      </c>
      <c r="D10" s="86">
        <v>19623615.300000001</v>
      </c>
      <c r="E10" s="8">
        <f t="shared" ref="E10:E56" si="6">C10+D10</f>
        <v>20741440.300000001</v>
      </c>
      <c r="F10" s="57">
        <v>11216050</v>
      </c>
      <c r="G10" s="86">
        <f t="shared" ref="G10" si="7">G11+G15+G44+G49</f>
        <v>0</v>
      </c>
      <c r="H10" s="8">
        <f>H15+H44+H49</f>
        <v>31957490.300000001</v>
      </c>
      <c r="I10" s="57">
        <f t="shared" ref="I10:J10" si="8">I11+I15+I44+I49</f>
        <v>1853130.0900000003</v>
      </c>
      <c r="J10" s="86">
        <f t="shared" si="8"/>
        <v>18483341.079999998</v>
      </c>
      <c r="K10" s="8">
        <v>23456790.719999999</v>
      </c>
      <c r="L10" s="57">
        <f>L15+L44+L49</f>
        <v>8921300</v>
      </c>
      <c r="M10" s="86">
        <v>4500000</v>
      </c>
      <c r="N10" s="86">
        <f t="shared" si="2"/>
        <v>13421300</v>
      </c>
      <c r="O10" s="8">
        <f t="shared" si="3"/>
        <v>-18536190.300000001</v>
      </c>
      <c r="P10" s="72">
        <f t="shared" si="4"/>
        <v>-58.002647035145941</v>
      </c>
    </row>
    <row r="11" spans="1:16" ht="20.100000000000001" customHeight="1" x14ac:dyDescent="0.2">
      <c r="A11" s="59">
        <v>421</v>
      </c>
      <c r="B11" s="59" t="s">
        <v>266</v>
      </c>
      <c r="C11" s="60">
        <v>0</v>
      </c>
      <c r="D11" s="87">
        <v>0</v>
      </c>
      <c r="E11" s="9">
        <f t="shared" si="6"/>
        <v>0</v>
      </c>
      <c r="F11" s="60">
        <v>0</v>
      </c>
      <c r="G11" s="87">
        <f t="shared" ref="G11:L11" si="9">G12</f>
        <v>0</v>
      </c>
      <c r="H11" s="9">
        <v>0</v>
      </c>
      <c r="I11" s="60">
        <f t="shared" si="9"/>
        <v>0</v>
      </c>
      <c r="J11" s="87">
        <f t="shared" si="9"/>
        <v>0</v>
      </c>
      <c r="K11" s="9">
        <v>0</v>
      </c>
      <c r="L11" s="60">
        <f t="shared" si="9"/>
        <v>0</v>
      </c>
      <c r="M11" s="87">
        <v>0</v>
      </c>
      <c r="N11" s="87">
        <f t="shared" si="2"/>
        <v>0</v>
      </c>
      <c r="O11" s="9">
        <f t="shared" si="3"/>
        <v>0</v>
      </c>
      <c r="P11" s="73" t="e">
        <f t="shared" si="4"/>
        <v>#DIV/0!</v>
      </c>
    </row>
    <row r="12" spans="1:16" ht="20.100000000000001" customHeight="1" x14ac:dyDescent="0.2">
      <c r="A12" s="62">
        <v>4212</v>
      </c>
      <c r="B12" s="62" t="s">
        <v>267</v>
      </c>
      <c r="C12" s="63">
        <v>0</v>
      </c>
      <c r="D12" s="88">
        <v>0</v>
      </c>
      <c r="E12" s="5">
        <f t="shared" si="6"/>
        <v>0</v>
      </c>
      <c r="F12" s="63">
        <v>0</v>
      </c>
      <c r="G12" s="88">
        <f t="shared" ref="G12" si="10">SUM(G13:G14)</f>
        <v>0</v>
      </c>
      <c r="H12" s="5">
        <v>0</v>
      </c>
      <c r="I12" s="63">
        <f t="shared" ref="I12:J12" si="11">SUM(I13:I14)</f>
        <v>0</v>
      </c>
      <c r="J12" s="88">
        <f t="shared" si="11"/>
        <v>0</v>
      </c>
      <c r="K12" s="5">
        <v>0</v>
      </c>
      <c r="L12" s="63">
        <f t="shared" ref="L12" si="12">SUM(L13:L14)</f>
        <v>0</v>
      </c>
      <c r="M12" s="88">
        <v>0</v>
      </c>
      <c r="N12" s="88">
        <f t="shared" si="2"/>
        <v>0</v>
      </c>
      <c r="O12" s="5">
        <f t="shared" si="3"/>
        <v>0</v>
      </c>
      <c r="P12" s="74" t="e">
        <f t="shared" si="4"/>
        <v>#DIV/0!</v>
      </c>
    </row>
    <row r="13" spans="1:16" ht="20.100000000000001" customHeight="1" x14ac:dyDescent="0.2">
      <c r="A13" s="34">
        <v>42122</v>
      </c>
      <c r="B13" s="34" t="s">
        <v>268</v>
      </c>
      <c r="C13" s="37">
        <v>0</v>
      </c>
      <c r="D13" s="90">
        <v>0</v>
      </c>
      <c r="E13" s="3">
        <f t="shared" si="6"/>
        <v>0</v>
      </c>
      <c r="F13" s="37">
        <v>0</v>
      </c>
      <c r="G13" s="90">
        <v>0</v>
      </c>
      <c r="H13" s="3">
        <v>0</v>
      </c>
      <c r="I13" s="37">
        <v>0</v>
      </c>
      <c r="J13" s="90">
        <v>0</v>
      </c>
      <c r="K13" s="3">
        <v>0</v>
      </c>
      <c r="L13" s="37">
        <v>0</v>
      </c>
      <c r="M13" s="90">
        <v>0</v>
      </c>
      <c r="N13" s="90">
        <f t="shared" si="2"/>
        <v>0</v>
      </c>
      <c r="O13" s="3">
        <f t="shared" si="3"/>
        <v>0</v>
      </c>
      <c r="P13" s="75" t="e">
        <f t="shared" si="4"/>
        <v>#DIV/0!</v>
      </c>
    </row>
    <row r="14" spans="1:16" ht="20.100000000000001" customHeight="1" x14ac:dyDescent="0.2">
      <c r="A14" s="34">
        <v>42129</v>
      </c>
      <c r="B14" s="34" t="s">
        <v>269</v>
      </c>
      <c r="C14" s="37">
        <v>0</v>
      </c>
      <c r="D14" s="90">
        <v>0</v>
      </c>
      <c r="E14" s="3">
        <f t="shared" si="6"/>
        <v>0</v>
      </c>
      <c r="F14" s="37">
        <v>0</v>
      </c>
      <c r="G14" s="90">
        <v>0</v>
      </c>
      <c r="H14" s="3">
        <v>0</v>
      </c>
      <c r="I14" s="37">
        <v>0</v>
      </c>
      <c r="J14" s="90">
        <v>0</v>
      </c>
      <c r="K14" s="3">
        <v>0</v>
      </c>
      <c r="L14" s="37">
        <v>0</v>
      </c>
      <c r="M14" s="90">
        <v>0</v>
      </c>
      <c r="N14" s="90">
        <f t="shared" si="2"/>
        <v>0</v>
      </c>
      <c r="O14" s="3">
        <f t="shared" si="3"/>
        <v>0</v>
      </c>
      <c r="P14" s="75" t="e">
        <f t="shared" si="4"/>
        <v>#DIV/0!</v>
      </c>
    </row>
    <row r="15" spans="1:16" ht="20.100000000000001" customHeight="1" x14ac:dyDescent="0.2">
      <c r="A15" s="59">
        <v>422</v>
      </c>
      <c r="B15" s="59" t="s">
        <v>111</v>
      </c>
      <c r="C15" s="60">
        <v>1090325</v>
      </c>
      <c r="D15" s="87">
        <v>19333015.300000001</v>
      </c>
      <c r="E15" s="9">
        <f t="shared" si="6"/>
        <v>20423340.300000001</v>
      </c>
      <c r="F15" s="60">
        <v>11216050</v>
      </c>
      <c r="G15" s="87">
        <f t="shared" ref="G15:J15" si="13">G16+G21+G26+G32+G36+G40</f>
        <v>0</v>
      </c>
      <c r="H15" s="9">
        <f>H16+H21+H32+H36+H40</f>
        <v>31639390.300000001</v>
      </c>
      <c r="I15" s="60">
        <f t="shared" si="13"/>
        <v>1853130.0900000003</v>
      </c>
      <c r="J15" s="87">
        <f t="shared" si="13"/>
        <v>18461846.079999998</v>
      </c>
      <c r="K15" s="9">
        <v>23034558.219999999</v>
      </c>
      <c r="L15" s="60">
        <f>L16+L21+L26+L32+L36+L40+L42</f>
        <v>7735500</v>
      </c>
      <c r="M15" s="87">
        <v>4500000</v>
      </c>
      <c r="N15" s="87">
        <f t="shared" si="2"/>
        <v>12235500</v>
      </c>
      <c r="O15" s="9">
        <f t="shared" si="3"/>
        <v>-19403890.300000001</v>
      </c>
      <c r="P15" s="73">
        <f t="shared" si="4"/>
        <v>-61.328268705607769</v>
      </c>
    </row>
    <row r="16" spans="1:16" ht="20.100000000000001" customHeight="1" x14ac:dyDescent="0.2">
      <c r="A16" s="62">
        <v>4221</v>
      </c>
      <c r="B16" s="62" t="s">
        <v>112</v>
      </c>
      <c r="C16" s="63">
        <v>844200</v>
      </c>
      <c r="D16" s="88">
        <v>4038843.3</v>
      </c>
      <c r="E16" s="5">
        <f t="shared" si="6"/>
        <v>4883043.3</v>
      </c>
      <c r="F16" s="63">
        <v>754300</v>
      </c>
      <c r="G16" s="88">
        <f t="shared" ref="G16:J16" si="14">SUM(G17:G20)</f>
        <v>0</v>
      </c>
      <c r="H16" s="5">
        <v>5637343.2999999998</v>
      </c>
      <c r="I16" s="63">
        <f t="shared" si="14"/>
        <v>155210.07</v>
      </c>
      <c r="J16" s="88">
        <f t="shared" si="14"/>
        <v>2001604.5</v>
      </c>
      <c r="K16" s="5">
        <v>2650779.06</v>
      </c>
      <c r="L16" s="63">
        <f>L17+L18+L20</f>
        <v>2118200</v>
      </c>
      <c r="M16" s="88">
        <f>M17+M18+M19+M20</f>
        <v>4500000</v>
      </c>
      <c r="N16" s="88">
        <f t="shared" si="2"/>
        <v>6618200</v>
      </c>
      <c r="O16" s="5">
        <f t="shared" si="3"/>
        <v>980856.70000000019</v>
      </c>
      <c r="P16" s="74">
        <f t="shared" si="4"/>
        <v>17.399272100388146</v>
      </c>
    </row>
    <row r="17" spans="1:16" ht="20.100000000000001" customHeight="1" x14ac:dyDescent="0.2">
      <c r="A17" s="34">
        <v>42211</v>
      </c>
      <c r="B17" s="34" t="s">
        <v>113</v>
      </c>
      <c r="C17" s="37">
        <v>844200</v>
      </c>
      <c r="D17" s="90">
        <v>1769520</v>
      </c>
      <c r="E17" s="3">
        <v>1769520</v>
      </c>
      <c r="F17" s="37">
        <v>578400</v>
      </c>
      <c r="G17" s="90">
        <v>0</v>
      </c>
      <c r="H17" s="3">
        <v>3192120</v>
      </c>
      <c r="I17" s="37">
        <v>22970.28</v>
      </c>
      <c r="J17" s="90">
        <v>1225594.99</v>
      </c>
      <c r="K17" s="3">
        <v>1611557.34</v>
      </c>
      <c r="L17" s="37">
        <v>1794700</v>
      </c>
      <c r="M17" s="90">
        <v>0</v>
      </c>
      <c r="N17" s="90">
        <f t="shared" si="2"/>
        <v>1794700</v>
      </c>
      <c r="O17" s="3">
        <f t="shared" si="3"/>
        <v>-1397420</v>
      </c>
      <c r="P17" s="75">
        <f t="shared" si="4"/>
        <v>-43.777176296630451</v>
      </c>
    </row>
    <row r="18" spans="1:16" ht="20.100000000000001" customHeight="1" x14ac:dyDescent="0.2">
      <c r="A18" s="34">
        <v>42212</v>
      </c>
      <c r="B18" s="34" t="s">
        <v>114</v>
      </c>
      <c r="C18" s="37">
        <v>0</v>
      </c>
      <c r="D18" s="90">
        <v>0</v>
      </c>
      <c r="E18" s="3">
        <f t="shared" si="6"/>
        <v>0</v>
      </c>
      <c r="F18" s="37">
        <v>0</v>
      </c>
      <c r="G18" s="90">
        <v>0</v>
      </c>
      <c r="H18" s="3">
        <v>0</v>
      </c>
      <c r="I18" s="37">
        <v>97143.79</v>
      </c>
      <c r="J18" s="90">
        <v>776009.51</v>
      </c>
      <c r="K18" s="3">
        <v>10664</v>
      </c>
      <c r="L18" s="37">
        <v>211000</v>
      </c>
      <c r="M18" s="90">
        <v>0</v>
      </c>
      <c r="N18" s="90">
        <f t="shared" si="2"/>
        <v>211000</v>
      </c>
      <c r="O18" s="3">
        <f t="shared" si="3"/>
        <v>211000</v>
      </c>
      <c r="P18" s="75" t="e">
        <f t="shared" si="4"/>
        <v>#DIV/0!</v>
      </c>
    </row>
    <row r="19" spans="1:16" ht="20.100000000000001" customHeight="1" x14ac:dyDescent="0.2">
      <c r="A19" s="34">
        <v>422120</v>
      </c>
      <c r="B19" s="34" t="s">
        <v>127</v>
      </c>
      <c r="C19" s="37">
        <v>0</v>
      </c>
      <c r="D19" s="90">
        <v>2269323.2999999998</v>
      </c>
      <c r="E19" s="3">
        <f t="shared" si="6"/>
        <v>2269323.2999999998</v>
      </c>
      <c r="F19" s="37">
        <v>0</v>
      </c>
      <c r="G19" s="90">
        <v>0</v>
      </c>
      <c r="H19" s="3">
        <v>2269323.2999999998</v>
      </c>
      <c r="I19" s="37">
        <v>0</v>
      </c>
      <c r="J19" s="90">
        <v>0</v>
      </c>
      <c r="K19" s="3">
        <v>814925</v>
      </c>
      <c r="L19" s="37">
        <v>0</v>
      </c>
      <c r="M19" s="90">
        <v>4500000</v>
      </c>
      <c r="N19" s="90">
        <f t="shared" si="2"/>
        <v>4500000</v>
      </c>
      <c r="O19" s="3">
        <f t="shared" si="3"/>
        <v>2230676.7000000002</v>
      </c>
      <c r="P19" s="75">
        <f t="shared" si="4"/>
        <v>98.296998933558768</v>
      </c>
    </row>
    <row r="20" spans="1:16" ht="20.100000000000001" customHeight="1" x14ac:dyDescent="0.2">
      <c r="A20" s="34">
        <v>42219</v>
      </c>
      <c r="B20" s="34" t="s">
        <v>265</v>
      </c>
      <c r="C20" s="37">
        <v>0</v>
      </c>
      <c r="D20" s="90">
        <v>0</v>
      </c>
      <c r="E20" s="3">
        <f t="shared" si="6"/>
        <v>0</v>
      </c>
      <c r="F20" s="37">
        <v>175900</v>
      </c>
      <c r="G20" s="90">
        <v>0</v>
      </c>
      <c r="H20" s="3">
        <v>175900</v>
      </c>
      <c r="I20" s="37">
        <v>35096</v>
      </c>
      <c r="J20" s="90">
        <v>0</v>
      </c>
      <c r="K20" s="3">
        <v>213632.72</v>
      </c>
      <c r="L20" s="37">
        <v>112500</v>
      </c>
      <c r="M20" s="90">
        <v>0</v>
      </c>
      <c r="N20" s="90">
        <f t="shared" si="2"/>
        <v>112500</v>
      </c>
      <c r="O20" s="3">
        <f t="shared" si="3"/>
        <v>-63400</v>
      </c>
      <c r="P20" s="75">
        <f t="shared" si="4"/>
        <v>-36.043206367254122</v>
      </c>
    </row>
    <row r="21" spans="1:16" ht="20.100000000000001" customHeight="1" x14ac:dyDescent="0.2">
      <c r="A21" s="62">
        <v>4222</v>
      </c>
      <c r="B21" s="62" t="s">
        <v>119</v>
      </c>
      <c r="C21" s="63">
        <v>58625</v>
      </c>
      <c r="D21" s="88">
        <v>0</v>
      </c>
      <c r="E21" s="5">
        <f t="shared" si="6"/>
        <v>58625</v>
      </c>
      <c r="F21" s="63">
        <v>0</v>
      </c>
      <c r="G21" s="88">
        <f t="shared" ref="G21:J21" si="15">SUM(G22:G25)</f>
        <v>0</v>
      </c>
      <c r="H21" s="5">
        <v>58625</v>
      </c>
      <c r="I21" s="63">
        <f t="shared" si="15"/>
        <v>8728.09</v>
      </c>
      <c r="J21" s="88">
        <f t="shared" si="15"/>
        <v>294400</v>
      </c>
      <c r="K21" s="5">
        <v>296783.96000000002</v>
      </c>
      <c r="L21" s="63">
        <f t="shared" ref="L21" si="16">SUM(L22:L25)</f>
        <v>0</v>
      </c>
      <c r="M21" s="88">
        <v>0</v>
      </c>
      <c r="N21" s="88">
        <f t="shared" si="2"/>
        <v>0</v>
      </c>
      <c r="O21" s="5">
        <f t="shared" si="3"/>
        <v>-58625</v>
      </c>
      <c r="P21" s="74">
        <f t="shared" si="4"/>
        <v>-100</v>
      </c>
    </row>
    <row r="22" spans="1:16" ht="20.100000000000001" customHeight="1" x14ac:dyDescent="0.2">
      <c r="A22" s="34">
        <v>42221</v>
      </c>
      <c r="B22" s="34" t="s">
        <v>270</v>
      </c>
      <c r="C22" s="37">
        <v>0</v>
      </c>
      <c r="D22" s="90">
        <v>0</v>
      </c>
      <c r="E22" s="3">
        <f t="shared" si="6"/>
        <v>0</v>
      </c>
      <c r="F22" s="37">
        <v>0</v>
      </c>
      <c r="G22" s="90">
        <v>0</v>
      </c>
      <c r="H22" s="3">
        <v>0</v>
      </c>
      <c r="I22" s="37">
        <v>0</v>
      </c>
      <c r="J22" s="90">
        <v>0</v>
      </c>
      <c r="K22" s="3">
        <v>0</v>
      </c>
      <c r="L22" s="37">
        <v>0</v>
      </c>
      <c r="M22" s="90">
        <v>0</v>
      </c>
      <c r="N22" s="90">
        <f t="shared" si="2"/>
        <v>0</v>
      </c>
      <c r="O22" s="3">
        <f t="shared" si="3"/>
        <v>0</v>
      </c>
      <c r="P22" s="75" t="e">
        <f t="shared" si="4"/>
        <v>#DIV/0!</v>
      </c>
    </row>
    <row r="23" spans="1:16" ht="20.100000000000001" customHeight="1" x14ac:dyDescent="0.2">
      <c r="A23" s="34">
        <v>42222</v>
      </c>
      <c r="B23" s="34" t="s">
        <v>123</v>
      </c>
      <c r="C23" s="37">
        <v>0</v>
      </c>
      <c r="D23" s="90">
        <v>0</v>
      </c>
      <c r="E23" s="3">
        <f t="shared" si="6"/>
        <v>0</v>
      </c>
      <c r="F23" s="37">
        <v>0</v>
      </c>
      <c r="G23" s="90">
        <v>0</v>
      </c>
      <c r="H23" s="3">
        <v>0</v>
      </c>
      <c r="I23" s="37">
        <v>6.57</v>
      </c>
      <c r="J23" s="90">
        <v>0</v>
      </c>
      <c r="K23" s="3">
        <v>2383.96</v>
      </c>
      <c r="L23" s="37">
        <v>0</v>
      </c>
      <c r="M23" s="90">
        <v>0</v>
      </c>
      <c r="N23" s="90">
        <f t="shared" si="2"/>
        <v>0</v>
      </c>
      <c r="O23" s="3">
        <f t="shared" si="3"/>
        <v>0</v>
      </c>
      <c r="P23" s="75" t="e">
        <f t="shared" si="4"/>
        <v>#DIV/0!</v>
      </c>
    </row>
    <row r="24" spans="1:16" ht="20.100000000000001" customHeight="1" x14ac:dyDescent="0.2">
      <c r="A24" s="34">
        <v>42223</v>
      </c>
      <c r="B24" s="34" t="s">
        <v>271</v>
      </c>
      <c r="C24" s="37">
        <v>0</v>
      </c>
      <c r="D24" s="90">
        <v>0</v>
      </c>
      <c r="E24" s="3">
        <f t="shared" si="6"/>
        <v>0</v>
      </c>
      <c r="F24" s="37">
        <v>0</v>
      </c>
      <c r="G24" s="90">
        <v>0</v>
      </c>
      <c r="H24" s="3">
        <v>0</v>
      </c>
      <c r="I24" s="37">
        <v>0</v>
      </c>
      <c r="J24" s="90">
        <v>0</v>
      </c>
      <c r="K24" s="3">
        <v>0</v>
      </c>
      <c r="L24" s="37">
        <v>0</v>
      </c>
      <c r="M24" s="90">
        <v>0</v>
      </c>
      <c r="N24" s="90">
        <f t="shared" si="2"/>
        <v>0</v>
      </c>
      <c r="O24" s="3">
        <f t="shared" si="3"/>
        <v>0</v>
      </c>
      <c r="P24" s="75" t="e">
        <f t="shared" si="4"/>
        <v>#DIV/0!</v>
      </c>
    </row>
    <row r="25" spans="1:16" ht="20.100000000000001" customHeight="1" x14ac:dyDescent="0.2">
      <c r="A25" s="34">
        <v>42229</v>
      </c>
      <c r="B25" s="34" t="s">
        <v>255</v>
      </c>
      <c r="C25" s="37">
        <v>58625</v>
      </c>
      <c r="D25" s="90">
        <v>0</v>
      </c>
      <c r="E25" s="3">
        <f t="shared" si="6"/>
        <v>58625</v>
      </c>
      <c r="F25" s="37">
        <v>0</v>
      </c>
      <c r="G25" s="90">
        <v>0</v>
      </c>
      <c r="H25" s="3">
        <v>58625</v>
      </c>
      <c r="I25" s="37">
        <v>8721.52</v>
      </c>
      <c r="J25" s="90">
        <v>294400</v>
      </c>
      <c r="K25" s="3">
        <v>294400</v>
      </c>
      <c r="L25" s="37"/>
      <c r="M25" s="90">
        <v>0</v>
      </c>
      <c r="N25" s="90">
        <f t="shared" si="2"/>
        <v>0</v>
      </c>
      <c r="O25" s="3">
        <f t="shared" si="3"/>
        <v>-58625</v>
      </c>
      <c r="P25" s="75">
        <f t="shared" si="4"/>
        <v>-100</v>
      </c>
    </row>
    <row r="26" spans="1:16" ht="20.100000000000001" customHeight="1" x14ac:dyDescent="0.2">
      <c r="A26" s="62">
        <v>4223</v>
      </c>
      <c r="B26" s="62" t="s">
        <v>135</v>
      </c>
      <c r="C26" s="63">
        <v>0</v>
      </c>
      <c r="D26" s="88">
        <v>0</v>
      </c>
      <c r="E26" s="5">
        <f t="shared" si="6"/>
        <v>0</v>
      </c>
      <c r="F26" s="63">
        <v>0</v>
      </c>
      <c r="G26" s="88">
        <f t="shared" ref="G26:J26" si="17">SUM(G27:G31)</f>
        <v>0</v>
      </c>
      <c r="H26" s="5">
        <v>0</v>
      </c>
      <c r="I26" s="63">
        <f t="shared" si="17"/>
        <v>28908.98</v>
      </c>
      <c r="J26" s="88">
        <f t="shared" si="17"/>
        <v>37435</v>
      </c>
      <c r="K26" s="5">
        <v>250090</v>
      </c>
      <c r="L26" s="63">
        <f t="shared" ref="L26" si="18">SUM(L27:L31)</f>
        <v>0</v>
      </c>
      <c r="M26" s="88">
        <v>0</v>
      </c>
      <c r="N26" s="88">
        <f t="shared" si="2"/>
        <v>0</v>
      </c>
      <c r="O26" s="5">
        <f t="shared" si="3"/>
        <v>0</v>
      </c>
      <c r="P26" s="74" t="e">
        <f t="shared" si="4"/>
        <v>#DIV/0!</v>
      </c>
    </row>
    <row r="27" spans="1:16" ht="20.100000000000001" customHeight="1" x14ac:dyDescent="0.2">
      <c r="A27" s="34">
        <v>42231</v>
      </c>
      <c r="B27" s="34" t="s">
        <v>136</v>
      </c>
      <c r="C27" s="37">
        <v>0</v>
      </c>
      <c r="D27" s="90">
        <v>0</v>
      </c>
      <c r="E27" s="3">
        <f t="shared" si="6"/>
        <v>0</v>
      </c>
      <c r="F27" s="37">
        <v>0</v>
      </c>
      <c r="G27" s="90">
        <v>0</v>
      </c>
      <c r="H27" s="3">
        <v>0</v>
      </c>
      <c r="I27" s="37">
        <v>28908.98</v>
      </c>
      <c r="J27" s="90">
        <v>37435</v>
      </c>
      <c r="K27" s="3">
        <v>40415</v>
      </c>
      <c r="L27" s="37">
        <v>0</v>
      </c>
      <c r="M27" s="90">
        <v>0</v>
      </c>
      <c r="N27" s="90">
        <f t="shared" si="2"/>
        <v>0</v>
      </c>
      <c r="O27" s="3">
        <f t="shared" si="3"/>
        <v>0</v>
      </c>
      <c r="P27" s="75" t="e">
        <f t="shared" si="4"/>
        <v>#DIV/0!</v>
      </c>
    </row>
    <row r="28" spans="1:16" ht="20.100000000000001" customHeight="1" x14ac:dyDescent="0.2">
      <c r="A28" s="34">
        <v>42232</v>
      </c>
      <c r="B28" s="34" t="s">
        <v>272</v>
      </c>
      <c r="C28" s="37">
        <v>0</v>
      </c>
      <c r="D28" s="90">
        <v>0</v>
      </c>
      <c r="E28" s="3">
        <f t="shared" si="6"/>
        <v>0</v>
      </c>
      <c r="F28" s="37">
        <v>0</v>
      </c>
      <c r="G28" s="90">
        <v>0</v>
      </c>
      <c r="H28" s="3">
        <v>0</v>
      </c>
      <c r="I28" s="37">
        <v>0</v>
      </c>
      <c r="J28" s="90">
        <v>0</v>
      </c>
      <c r="K28" s="3">
        <v>0</v>
      </c>
      <c r="L28" s="37">
        <v>0</v>
      </c>
      <c r="M28" s="90">
        <v>0</v>
      </c>
      <c r="N28" s="90">
        <f t="shared" si="2"/>
        <v>0</v>
      </c>
      <c r="O28" s="3">
        <f t="shared" si="3"/>
        <v>0</v>
      </c>
      <c r="P28" s="75" t="e">
        <f t="shared" si="4"/>
        <v>#DIV/0!</v>
      </c>
    </row>
    <row r="29" spans="1:16" ht="20.100000000000001" customHeight="1" x14ac:dyDescent="0.2">
      <c r="A29" s="34">
        <v>42233</v>
      </c>
      <c r="B29" s="34" t="s">
        <v>273</v>
      </c>
      <c r="C29" s="37">
        <v>0</v>
      </c>
      <c r="D29" s="90">
        <v>0</v>
      </c>
      <c r="E29" s="3">
        <f t="shared" si="6"/>
        <v>0</v>
      </c>
      <c r="F29" s="37">
        <v>0</v>
      </c>
      <c r="G29" s="90">
        <v>0</v>
      </c>
      <c r="H29" s="3">
        <v>0</v>
      </c>
      <c r="I29" s="37">
        <v>0</v>
      </c>
      <c r="J29" s="90">
        <v>0</v>
      </c>
      <c r="K29" s="3">
        <v>0</v>
      </c>
      <c r="L29" s="37">
        <v>0</v>
      </c>
      <c r="M29" s="90">
        <v>0</v>
      </c>
      <c r="N29" s="90">
        <f t="shared" si="2"/>
        <v>0</v>
      </c>
      <c r="O29" s="3">
        <f t="shared" si="3"/>
        <v>0</v>
      </c>
      <c r="P29" s="75" t="e">
        <f t="shared" si="4"/>
        <v>#DIV/0!</v>
      </c>
    </row>
    <row r="30" spans="1:16" ht="20.100000000000001" customHeight="1" x14ac:dyDescent="0.2">
      <c r="A30" s="34">
        <v>42234</v>
      </c>
      <c r="B30" s="34" t="s">
        <v>274</v>
      </c>
      <c r="C30" s="37">
        <v>0</v>
      </c>
      <c r="D30" s="90">
        <v>0</v>
      </c>
      <c r="E30" s="3">
        <f t="shared" si="6"/>
        <v>0</v>
      </c>
      <c r="F30" s="37">
        <v>0</v>
      </c>
      <c r="G30" s="90">
        <v>0</v>
      </c>
      <c r="H30" s="3">
        <v>0</v>
      </c>
      <c r="I30" s="37">
        <v>0</v>
      </c>
      <c r="J30" s="90">
        <v>0</v>
      </c>
      <c r="K30" s="3">
        <v>0</v>
      </c>
      <c r="L30" s="37">
        <v>0</v>
      </c>
      <c r="M30" s="90">
        <v>0</v>
      </c>
      <c r="N30" s="90">
        <f t="shared" si="2"/>
        <v>0</v>
      </c>
      <c r="O30" s="3">
        <f t="shared" si="3"/>
        <v>0</v>
      </c>
      <c r="P30" s="75" t="e">
        <f t="shared" si="4"/>
        <v>#DIV/0!</v>
      </c>
    </row>
    <row r="31" spans="1:16" ht="20.100000000000001" customHeight="1" x14ac:dyDescent="0.2">
      <c r="A31" s="34">
        <v>42239</v>
      </c>
      <c r="B31" s="34" t="s">
        <v>239</v>
      </c>
      <c r="C31" s="37">
        <v>0</v>
      </c>
      <c r="D31" s="90">
        <v>0</v>
      </c>
      <c r="E31" s="3">
        <f t="shared" si="6"/>
        <v>0</v>
      </c>
      <c r="F31" s="37">
        <v>0</v>
      </c>
      <c r="G31" s="90">
        <v>0</v>
      </c>
      <c r="H31" s="3">
        <v>0</v>
      </c>
      <c r="I31" s="37">
        <v>0</v>
      </c>
      <c r="J31" s="90">
        <v>0</v>
      </c>
      <c r="K31" s="3">
        <v>209675</v>
      </c>
      <c r="L31" s="37">
        <v>0</v>
      </c>
      <c r="M31" s="90">
        <v>0</v>
      </c>
      <c r="N31" s="90">
        <f t="shared" si="2"/>
        <v>0</v>
      </c>
      <c r="O31" s="3">
        <f t="shared" si="3"/>
        <v>0</v>
      </c>
      <c r="P31" s="75" t="e">
        <f t="shared" si="4"/>
        <v>#DIV/0!</v>
      </c>
    </row>
    <row r="32" spans="1:16" ht="20.100000000000001" customHeight="1" x14ac:dyDescent="0.2">
      <c r="A32" s="62">
        <v>4224</v>
      </c>
      <c r="B32" s="62" t="s">
        <v>115</v>
      </c>
      <c r="C32" s="63">
        <v>187500</v>
      </c>
      <c r="D32" s="88">
        <v>15294172</v>
      </c>
      <c r="E32" s="5">
        <f t="shared" si="6"/>
        <v>15481672</v>
      </c>
      <c r="F32" s="63">
        <v>10461750</v>
      </c>
      <c r="G32" s="88">
        <f t="shared" ref="G32:J32" si="19">SUM(G33:G35)</f>
        <v>0</v>
      </c>
      <c r="H32" s="5">
        <f>H34+H35</f>
        <v>25943422</v>
      </c>
      <c r="I32" s="63">
        <f t="shared" si="19"/>
        <v>1512754.9100000001</v>
      </c>
      <c r="J32" s="88">
        <f t="shared" si="19"/>
        <v>16117456</v>
      </c>
      <c r="K32" s="5">
        <v>19628259</v>
      </c>
      <c r="L32" s="63">
        <f t="shared" ref="L32" si="20">SUM(L33:L35)</f>
        <v>5617300</v>
      </c>
      <c r="M32" s="88">
        <v>0</v>
      </c>
      <c r="N32" s="88">
        <f t="shared" si="2"/>
        <v>5617300</v>
      </c>
      <c r="O32" s="5">
        <f t="shared" si="3"/>
        <v>-20326122</v>
      </c>
      <c r="P32" s="74">
        <f t="shared" si="4"/>
        <v>-78.347883328575548</v>
      </c>
    </row>
    <row r="33" spans="1:16" ht="20.100000000000001" customHeight="1" x14ac:dyDescent="0.2">
      <c r="A33" s="34">
        <v>42241</v>
      </c>
      <c r="B33" s="34" t="s">
        <v>121</v>
      </c>
      <c r="C33" s="37">
        <v>0</v>
      </c>
      <c r="D33" s="90">
        <v>0</v>
      </c>
      <c r="E33" s="3">
        <f t="shared" si="6"/>
        <v>0</v>
      </c>
      <c r="F33" s="37">
        <v>0</v>
      </c>
      <c r="G33" s="90">
        <v>0</v>
      </c>
      <c r="H33" s="3">
        <v>0</v>
      </c>
      <c r="I33" s="37">
        <v>73050.05</v>
      </c>
      <c r="J33" s="90">
        <v>0</v>
      </c>
      <c r="K33" s="3">
        <v>5250</v>
      </c>
      <c r="L33" s="37">
        <v>187500</v>
      </c>
      <c r="M33" s="90">
        <v>0</v>
      </c>
      <c r="N33" s="90">
        <f t="shared" si="2"/>
        <v>187500</v>
      </c>
      <c r="O33" s="3">
        <f t="shared" si="3"/>
        <v>187500</v>
      </c>
      <c r="P33" s="75" t="e">
        <f t="shared" si="4"/>
        <v>#DIV/0!</v>
      </c>
    </row>
    <row r="34" spans="1:16" ht="20.100000000000001" customHeight="1" x14ac:dyDescent="0.2">
      <c r="A34" s="34">
        <v>422411</v>
      </c>
      <c r="B34" s="34" t="s">
        <v>275</v>
      </c>
      <c r="C34" s="37">
        <v>187500</v>
      </c>
      <c r="D34" s="90">
        <v>0</v>
      </c>
      <c r="E34" s="3">
        <f t="shared" si="6"/>
        <v>187500</v>
      </c>
      <c r="F34" s="37">
        <v>1350000</v>
      </c>
      <c r="G34" s="90">
        <v>0</v>
      </c>
      <c r="H34" s="3">
        <v>1537500</v>
      </c>
      <c r="I34" s="37">
        <v>0</v>
      </c>
      <c r="J34" s="90">
        <v>0</v>
      </c>
      <c r="K34" s="3">
        <v>0</v>
      </c>
      <c r="L34" s="37">
        <v>1537500</v>
      </c>
      <c r="M34" s="90">
        <v>0</v>
      </c>
      <c r="N34" s="90">
        <f t="shared" si="2"/>
        <v>1537500</v>
      </c>
      <c r="O34" s="3">
        <f t="shared" si="3"/>
        <v>0</v>
      </c>
      <c r="P34" s="75">
        <f t="shared" si="4"/>
        <v>0</v>
      </c>
    </row>
    <row r="35" spans="1:16" ht="20.100000000000001" customHeight="1" x14ac:dyDescent="0.2">
      <c r="A35" s="34">
        <v>42242</v>
      </c>
      <c r="B35" s="34" t="s">
        <v>116</v>
      </c>
      <c r="C35" s="37">
        <v>0</v>
      </c>
      <c r="D35" s="90">
        <v>15294172</v>
      </c>
      <c r="E35" s="90">
        <v>15294172</v>
      </c>
      <c r="F35" s="37">
        <v>9111750</v>
      </c>
      <c r="G35" s="90">
        <v>0</v>
      </c>
      <c r="H35" s="3">
        <f>E35+F35+G35</f>
        <v>24405922</v>
      </c>
      <c r="I35" s="37">
        <v>1439704.86</v>
      </c>
      <c r="J35" s="90">
        <v>16117456</v>
      </c>
      <c r="K35" s="3">
        <v>19623009</v>
      </c>
      <c r="L35" s="37">
        <v>3892300</v>
      </c>
      <c r="M35" s="3">
        <v>0</v>
      </c>
      <c r="N35" s="3">
        <f t="shared" si="2"/>
        <v>3892300</v>
      </c>
      <c r="O35" s="3">
        <f t="shared" si="3"/>
        <v>-20513622</v>
      </c>
      <c r="P35" s="75">
        <f t="shared" si="4"/>
        <v>-84.051821521022646</v>
      </c>
    </row>
    <row r="36" spans="1:16" ht="20.100000000000001" customHeight="1" x14ac:dyDescent="0.2">
      <c r="A36" s="62">
        <v>4225</v>
      </c>
      <c r="B36" s="62" t="s">
        <v>128</v>
      </c>
      <c r="C36" s="63">
        <v>0</v>
      </c>
      <c r="D36" s="88">
        <v>0</v>
      </c>
      <c r="E36" s="5">
        <f t="shared" si="6"/>
        <v>0</v>
      </c>
      <c r="F36" s="63">
        <v>0</v>
      </c>
      <c r="G36" s="88">
        <f t="shared" ref="G36:J36" si="21">SUM(G37:G39)</f>
        <v>0</v>
      </c>
      <c r="H36" s="5">
        <v>0</v>
      </c>
      <c r="I36" s="63">
        <f t="shared" si="21"/>
        <v>136091.24</v>
      </c>
      <c r="J36" s="88">
        <f t="shared" si="21"/>
        <v>5175</v>
      </c>
      <c r="K36" s="5">
        <v>164893.20000000001</v>
      </c>
      <c r="L36" s="63">
        <f t="shared" ref="L36" si="22">SUM(L37:L39)</f>
        <v>0</v>
      </c>
      <c r="M36" s="88">
        <v>0</v>
      </c>
      <c r="N36" s="88">
        <f t="shared" si="2"/>
        <v>0</v>
      </c>
      <c r="O36" s="5">
        <f t="shared" si="3"/>
        <v>0</v>
      </c>
      <c r="P36" s="74" t="e">
        <f t="shared" si="4"/>
        <v>#DIV/0!</v>
      </c>
    </row>
    <row r="37" spans="1:16" ht="20.100000000000001" customHeight="1" x14ac:dyDescent="0.2">
      <c r="A37" s="34">
        <v>42251</v>
      </c>
      <c r="B37" s="34" t="s">
        <v>129</v>
      </c>
      <c r="C37" s="37">
        <v>0</v>
      </c>
      <c r="D37" s="90">
        <v>0</v>
      </c>
      <c r="E37" s="3">
        <f t="shared" si="6"/>
        <v>0</v>
      </c>
      <c r="F37" s="37">
        <v>0</v>
      </c>
      <c r="G37" s="90">
        <v>0</v>
      </c>
      <c r="H37" s="3">
        <v>0</v>
      </c>
      <c r="I37" s="37">
        <v>10550.4</v>
      </c>
      <c r="J37" s="90">
        <v>0</v>
      </c>
      <c r="K37" s="3">
        <v>44581.5</v>
      </c>
      <c r="L37" s="37">
        <v>0</v>
      </c>
      <c r="M37" s="90">
        <v>0</v>
      </c>
      <c r="N37" s="90">
        <f t="shared" si="2"/>
        <v>0</v>
      </c>
      <c r="O37" s="3">
        <f t="shared" si="3"/>
        <v>0</v>
      </c>
      <c r="P37" s="75" t="e">
        <f t="shared" si="4"/>
        <v>#DIV/0!</v>
      </c>
    </row>
    <row r="38" spans="1:16" ht="20.100000000000001" customHeight="1" x14ac:dyDescent="0.2">
      <c r="A38" s="34">
        <v>42252</v>
      </c>
      <c r="B38" s="34" t="s">
        <v>130</v>
      </c>
      <c r="C38" s="37">
        <v>0</v>
      </c>
      <c r="D38" s="90">
        <v>0</v>
      </c>
      <c r="E38" s="3">
        <f t="shared" si="6"/>
        <v>0</v>
      </c>
      <c r="F38" s="37">
        <v>0</v>
      </c>
      <c r="G38" s="90">
        <v>0</v>
      </c>
      <c r="H38" s="3">
        <v>0</v>
      </c>
      <c r="I38" s="37">
        <v>110269.24</v>
      </c>
      <c r="J38" s="90">
        <v>5175</v>
      </c>
      <c r="K38" s="3">
        <v>106374.88</v>
      </c>
      <c r="L38" s="37">
        <v>0</v>
      </c>
      <c r="M38" s="90">
        <v>0</v>
      </c>
      <c r="N38" s="90">
        <f t="shared" si="2"/>
        <v>0</v>
      </c>
      <c r="O38" s="3">
        <f t="shared" si="3"/>
        <v>0</v>
      </c>
      <c r="P38" s="75" t="e">
        <f t="shared" si="4"/>
        <v>#DIV/0!</v>
      </c>
    </row>
    <row r="39" spans="1:16" ht="20.100000000000001" customHeight="1" x14ac:dyDescent="0.2">
      <c r="A39" s="34">
        <v>42259</v>
      </c>
      <c r="B39" s="34" t="s">
        <v>240</v>
      </c>
      <c r="C39" s="37">
        <v>0</v>
      </c>
      <c r="D39" s="90">
        <v>0</v>
      </c>
      <c r="E39" s="3">
        <f t="shared" si="6"/>
        <v>0</v>
      </c>
      <c r="F39" s="37">
        <v>0</v>
      </c>
      <c r="G39" s="90">
        <v>0</v>
      </c>
      <c r="H39" s="3">
        <v>0</v>
      </c>
      <c r="I39" s="37">
        <v>15271.6</v>
      </c>
      <c r="J39" s="90">
        <v>0</v>
      </c>
      <c r="K39" s="3">
        <v>13936.82</v>
      </c>
      <c r="L39" s="37">
        <v>0</v>
      </c>
      <c r="M39" s="90">
        <v>0</v>
      </c>
      <c r="N39" s="90">
        <f t="shared" si="2"/>
        <v>0</v>
      </c>
      <c r="O39" s="3">
        <f t="shared" si="3"/>
        <v>0</v>
      </c>
      <c r="P39" s="75" t="e">
        <f t="shared" si="4"/>
        <v>#DIV/0!</v>
      </c>
    </row>
    <row r="40" spans="1:16" ht="20.100000000000001" customHeight="1" x14ac:dyDescent="0.2">
      <c r="A40" s="62">
        <v>4227</v>
      </c>
      <c r="B40" s="62" t="s">
        <v>242</v>
      </c>
      <c r="C40" s="63">
        <v>0</v>
      </c>
      <c r="D40" s="88">
        <v>0</v>
      </c>
      <c r="E40" s="5">
        <f t="shared" si="6"/>
        <v>0</v>
      </c>
      <c r="F40" s="63">
        <v>0</v>
      </c>
      <c r="G40" s="88">
        <f t="shared" ref="G40:J40" si="23">SUM(G41:G43)</f>
        <v>0</v>
      </c>
      <c r="H40" s="5">
        <v>0</v>
      </c>
      <c r="I40" s="63">
        <f t="shared" si="23"/>
        <v>11436.8</v>
      </c>
      <c r="J40" s="88">
        <f t="shared" si="23"/>
        <v>5775.58</v>
      </c>
      <c r="K40" s="5">
        <v>43753</v>
      </c>
      <c r="L40" s="63">
        <f t="shared" ref="L40" si="24">SUM(L41:L43)</f>
        <v>0</v>
      </c>
      <c r="M40" s="88">
        <v>0</v>
      </c>
      <c r="N40" s="88">
        <f t="shared" si="2"/>
        <v>0</v>
      </c>
      <c r="O40" s="5">
        <f t="shared" si="3"/>
        <v>0</v>
      </c>
      <c r="P40" s="74" t="e">
        <f t="shared" si="4"/>
        <v>#DIV/0!</v>
      </c>
    </row>
    <row r="41" spans="1:16" ht="20.100000000000001" customHeight="1" x14ac:dyDescent="0.2">
      <c r="A41" s="34">
        <v>42271</v>
      </c>
      <c r="B41" s="34" t="s">
        <v>276</v>
      </c>
      <c r="C41" s="37">
        <v>0</v>
      </c>
      <c r="D41" s="90">
        <v>0</v>
      </c>
      <c r="E41" s="3">
        <f t="shared" si="6"/>
        <v>0</v>
      </c>
      <c r="F41" s="37">
        <v>0</v>
      </c>
      <c r="G41" s="90">
        <v>0</v>
      </c>
      <c r="H41" s="3">
        <v>0</v>
      </c>
      <c r="I41" s="37">
        <v>0</v>
      </c>
      <c r="J41" s="90">
        <v>0</v>
      </c>
      <c r="K41" s="3">
        <v>0</v>
      </c>
      <c r="L41" s="37">
        <v>0</v>
      </c>
      <c r="M41" s="90">
        <v>0</v>
      </c>
      <c r="N41" s="90">
        <f t="shared" si="2"/>
        <v>0</v>
      </c>
      <c r="O41" s="3">
        <f t="shared" si="3"/>
        <v>0</v>
      </c>
      <c r="P41" s="75" t="e">
        <f t="shared" si="4"/>
        <v>#DIV/0!</v>
      </c>
    </row>
    <row r="42" spans="1:16" ht="20.100000000000001" customHeight="1" x14ac:dyDescent="0.2">
      <c r="A42" s="34">
        <v>42272</v>
      </c>
      <c r="B42" s="34" t="s">
        <v>277</v>
      </c>
      <c r="C42" s="37">
        <v>0</v>
      </c>
      <c r="D42" s="90">
        <v>0</v>
      </c>
      <c r="E42" s="3">
        <f t="shared" si="6"/>
        <v>0</v>
      </c>
      <c r="F42" s="37">
        <v>0</v>
      </c>
      <c r="G42" s="90">
        <v>0</v>
      </c>
      <c r="H42" s="3">
        <v>0</v>
      </c>
      <c r="I42" s="37">
        <v>0</v>
      </c>
      <c r="J42" s="90">
        <v>0</v>
      </c>
      <c r="K42" s="3">
        <v>0</v>
      </c>
      <c r="L42" s="37">
        <v>0</v>
      </c>
      <c r="M42" s="90">
        <v>0</v>
      </c>
      <c r="N42" s="90">
        <f t="shared" si="2"/>
        <v>0</v>
      </c>
      <c r="O42" s="3">
        <f t="shared" si="3"/>
        <v>0</v>
      </c>
      <c r="P42" s="75" t="e">
        <f t="shared" si="4"/>
        <v>#DIV/0!</v>
      </c>
    </row>
    <row r="43" spans="1:16" ht="20.100000000000001" customHeight="1" x14ac:dyDescent="0.2">
      <c r="A43" s="34">
        <v>42273</v>
      </c>
      <c r="B43" s="34" t="s">
        <v>243</v>
      </c>
      <c r="C43" s="37">
        <v>0</v>
      </c>
      <c r="D43" s="90">
        <v>0</v>
      </c>
      <c r="E43" s="3">
        <f t="shared" si="6"/>
        <v>0</v>
      </c>
      <c r="F43" s="37">
        <v>0</v>
      </c>
      <c r="G43" s="90">
        <v>0</v>
      </c>
      <c r="H43" s="3">
        <v>0</v>
      </c>
      <c r="I43" s="37">
        <v>11436.8</v>
      </c>
      <c r="J43" s="90">
        <v>5775.58</v>
      </c>
      <c r="K43" s="3">
        <v>43753</v>
      </c>
      <c r="L43" s="37">
        <v>0</v>
      </c>
      <c r="M43" s="90">
        <v>0</v>
      </c>
      <c r="N43" s="90">
        <f t="shared" si="2"/>
        <v>0</v>
      </c>
      <c r="O43" s="3">
        <f t="shared" si="3"/>
        <v>0</v>
      </c>
      <c r="P43" s="75" t="e">
        <f t="shared" si="4"/>
        <v>#DIV/0!</v>
      </c>
    </row>
    <row r="44" spans="1:16" ht="20.100000000000001" customHeight="1" x14ac:dyDescent="0.2">
      <c r="A44" s="59">
        <v>423</v>
      </c>
      <c r="B44" s="59" t="s">
        <v>117</v>
      </c>
      <c r="C44" s="60">
        <v>0</v>
      </c>
      <c r="D44" s="87">
        <v>290600</v>
      </c>
      <c r="E44" s="9">
        <f t="shared" si="6"/>
        <v>290600</v>
      </c>
      <c r="F44" s="60">
        <v>0</v>
      </c>
      <c r="G44" s="87">
        <f t="shared" ref="G44:L44" si="25">G45</f>
        <v>0</v>
      </c>
      <c r="H44" s="9">
        <v>290600</v>
      </c>
      <c r="I44" s="60">
        <f t="shared" si="25"/>
        <v>0</v>
      </c>
      <c r="J44" s="87">
        <f t="shared" si="25"/>
        <v>0</v>
      </c>
      <c r="K44" s="9">
        <v>318487.5</v>
      </c>
      <c r="L44" s="60">
        <f t="shared" si="25"/>
        <v>938000</v>
      </c>
      <c r="M44" s="87">
        <v>0</v>
      </c>
      <c r="N44" s="87">
        <f t="shared" si="2"/>
        <v>938000</v>
      </c>
      <c r="O44" s="9">
        <f t="shared" si="3"/>
        <v>647400</v>
      </c>
      <c r="P44" s="73">
        <f t="shared" si="4"/>
        <v>222.78045423262216</v>
      </c>
    </row>
    <row r="45" spans="1:16" ht="20.100000000000001" customHeight="1" x14ac:dyDescent="0.2">
      <c r="A45" s="62">
        <v>4231</v>
      </c>
      <c r="B45" s="62" t="s">
        <v>118</v>
      </c>
      <c r="C45" s="63">
        <v>0</v>
      </c>
      <c r="D45" s="88">
        <v>290600</v>
      </c>
      <c r="E45" s="5">
        <f t="shared" si="6"/>
        <v>290600</v>
      </c>
      <c r="F45" s="63">
        <v>0</v>
      </c>
      <c r="G45" s="88">
        <f t="shared" ref="G45:J45" si="26">SUM(G46:G48)</f>
        <v>0</v>
      </c>
      <c r="H45" s="5">
        <v>290600</v>
      </c>
      <c r="I45" s="63">
        <f t="shared" si="26"/>
        <v>0</v>
      </c>
      <c r="J45" s="88">
        <f t="shared" si="26"/>
        <v>0</v>
      </c>
      <c r="K45" s="5">
        <v>318487.5</v>
      </c>
      <c r="L45" s="63">
        <f t="shared" ref="L45" si="27">SUM(L46:L48)</f>
        <v>938000</v>
      </c>
      <c r="M45" s="88">
        <v>0</v>
      </c>
      <c r="N45" s="88">
        <f t="shared" si="2"/>
        <v>938000</v>
      </c>
      <c r="O45" s="5">
        <f t="shared" si="3"/>
        <v>647400</v>
      </c>
      <c r="P45" s="74">
        <f t="shared" si="4"/>
        <v>222.78045423262216</v>
      </c>
    </row>
    <row r="46" spans="1:16" ht="20.100000000000001" customHeight="1" x14ac:dyDescent="0.2">
      <c r="A46" s="34">
        <v>42311</v>
      </c>
      <c r="B46" s="34" t="s">
        <v>256</v>
      </c>
      <c r="C46" s="37">
        <v>0</v>
      </c>
      <c r="D46" s="90">
        <v>290600</v>
      </c>
      <c r="E46" s="3">
        <f t="shared" si="6"/>
        <v>290600</v>
      </c>
      <c r="F46" s="37">
        <v>0</v>
      </c>
      <c r="G46" s="90">
        <v>0</v>
      </c>
      <c r="H46" s="3">
        <v>290600</v>
      </c>
      <c r="I46" s="37">
        <v>0</v>
      </c>
      <c r="J46" s="90">
        <v>0</v>
      </c>
      <c r="K46" s="3">
        <v>0</v>
      </c>
      <c r="L46" s="3">
        <v>938000</v>
      </c>
      <c r="M46" s="90"/>
      <c r="N46" s="90">
        <f t="shared" si="2"/>
        <v>938000</v>
      </c>
      <c r="O46" s="3">
        <f t="shared" si="3"/>
        <v>647400</v>
      </c>
      <c r="P46" s="75">
        <f t="shared" si="4"/>
        <v>222.78045423262216</v>
      </c>
    </row>
    <row r="47" spans="1:16" ht="20.100000000000001" customHeight="1" x14ac:dyDescent="0.2">
      <c r="A47" s="34">
        <v>42313</v>
      </c>
      <c r="B47" s="34" t="s">
        <v>257</v>
      </c>
      <c r="C47" s="37">
        <v>0</v>
      </c>
      <c r="D47" s="90">
        <v>0</v>
      </c>
      <c r="E47" s="3">
        <f t="shared" si="6"/>
        <v>0</v>
      </c>
      <c r="F47" s="37">
        <v>0</v>
      </c>
      <c r="G47" s="90">
        <v>0</v>
      </c>
      <c r="H47" s="3">
        <v>0</v>
      </c>
      <c r="I47" s="37">
        <v>0</v>
      </c>
      <c r="J47" s="90">
        <v>0</v>
      </c>
      <c r="K47" s="3">
        <v>318487.5</v>
      </c>
      <c r="L47" s="37">
        <v>0</v>
      </c>
      <c r="M47" s="90">
        <v>0</v>
      </c>
      <c r="N47" s="90">
        <f t="shared" si="2"/>
        <v>0</v>
      </c>
      <c r="O47" s="3">
        <f t="shared" si="3"/>
        <v>0</v>
      </c>
      <c r="P47" s="75" t="e">
        <f t="shared" si="4"/>
        <v>#DIV/0!</v>
      </c>
    </row>
    <row r="48" spans="1:16" ht="20.100000000000001" customHeight="1" x14ac:dyDescent="0.2">
      <c r="A48" s="34">
        <v>42319</v>
      </c>
      <c r="B48" s="34" t="s">
        <v>278</v>
      </c>
      <c r="C48" s="37">
        <v>0</v>
      </c>
      <c r="D48" s="90">
        <v>0</v>
      </c>
      <c r="E48" s="3">
        <v>290600</v>
      </c>
      <c r="F48" s="37">
        <v>0</v>
      </c>
      <c r="G48" s="90">
        <v>0</v>
      </c>
      <c r="H48" s="3">
        <v>0</v>
      </c>
      <c r="I48" s="37">
        <v>0</v>
      </c>
      <c r="J48" s="90">
        <v>0</v>
      </c>
      <c r="K48" s="3">
        <v>0</v>
      </c>
      <c r="L48" s="37">
        <v>0</v>
      </c>
      <c r="M48" s="90">
        <v>0</v>
      </c>
      <c r="N48" s="90">
        <f t="shared" si="2"/>
        <v>0</v>
      </c>
      <c r="O48" s="3">
        <f t="shared" si="3"/>
        <v>0</v>
      </c>
      <c r="P48" s="75" t="e">
        <f t="shared" si="4"/>
        <v>#DIV/0!</v>
      </c>
    </row>
    <row r="49" spans="1:16" ht="20.100000000000001" customHeight="1" x14ac:dyDescent="0.2">
      <c r="A49" s="59">
        <v>426</v>
      </c>
      <c r="B49" s="59" t="s">
        <v>131</v>
      </c>
      <c r="C49" s="60">
        <v>27500</v>
      </c>
      <c r="D49" s="87">
        <v>0</v>
      </c>
      <c r="E49" s="9">
        <f t="shared" si="6"/>
        <v>27500</v>
      </c>
      <c r="F49" s="60">
        <v>0</v>
      </c>
      <c r="G49" s="87">
        <f t="shared" ref="G49:L50" si="28">G50</f>
        <v>0</v>
      </c>
      <c r="H49" s="9">
        <v>27500</v>
      </c>
      <c r="I49" s="60">
        <f t="shared" si="28"/>
        <v>0</v>
      </c>
      <c r="J49" s="87">
        <f t="shared" si="28"/>
        <v>21495</v>
      </c>
      <c r="K49" s="9">
        <v>103745</v>
      </c>
      <c r="L49" s="60">
        <f t="shared" si="28"/>
        <v>247800</v>
      </c>
      <c r="M49" s="87">
        <v>0</v>
      </c>
      <c r="N49" s="87">
        <f t="shared" si="2"/>
        <v>247800</v>
      </c>
      <c r="O49" s="9">
        <f t="shared" si="3"/>
        <v>220300</v>
      </c>
      <c r="P49" s="73">
        <f t="shared" si="4"/>
        <v>801.09090909090912</v>
      </c>
    </row>
    <row r="50" spans="1:16" ht="20.100000000000001" customHeight="1" x14ac:dyDescent="0.2">
      <c r="A50" s="62">
        <v>4262</v>
      </c>
      <c r="B50" s="62" t="s">
        <v>132</v>
      </c>
      <c r="C50" s="63">
        <v>27500</v>
      </c>
      <c r="D50" s="88">
        <v>0</v>
      </c>
      <c r="E50" s="5">
        <f t="shared" si="6"/>
        <v>27500</v>
      </c>
      <c r="F50" s="63">
        <v>0</v>
      </c>
      <c r="G50" s="88">
        <f t="shared" si="28"/>
        <v>0</v>
      </c>
      <c r="H50" s="5">
        <v>27500</v>
      </c>
      <c r="I50" s="63">
        <f t="shared" si="28"/>
        <v>0</v>
      </c>
      <c r="J50" s="88">
        <f t="shared" si="28"/>
        <v>21495</v>
      </c>
      <c r="K50" s="5">
        <v>103745</v>
      </c>
      <c r="L50" s="63">
        <f t="shared" ref="L50" si="29">L51</f>
        <v>247800</v>
      </c>
      <c r="M50" s="88">
        <v>0</v>
      </c>
      <c r="N50" s="88">
        <f t="shared" si="2"/>
        <v>247800</v>
      </c>
      <c r="O50" s="5">
        <f t="shared" si="3"/>
        <v>220300</v>
      </c>
      <c r="P50" s="74">
        <f t="shared" si="4"/>
        <v>801.09090909090912</v>
      </c>
    </row>
    <row r="51" spans="1:16" ht="20.100000000000001" customHeight="1" x14ac:dyDescent="0.2">
      <c r="A51" s="34">
        <v>42621</v>
      </c>
      <c r="B51" s="34" t="s">
        <v>132</v>
      </c>
      <c r="C51" s="37">
        <v>27500</v>
      </c>
      <c r="D51" s="90">
        <v>0</v>
      </c>
      <c r="E51" s="3">
        <f t="shared" si="6"/>
        <v>27500</v>
      </c>
      <c r="F51" s="37">
        <v>0</v>
      </c>
      <c r="G51" s="90">
        <v>0</v>
      </c>
      <c r="H51" s="3">
        <v>27500</v>
      </c>
      <c r="I51" s="37">
        <v>0</v>
      </c>
      <c r="J51" s="90">
        <v>21495</v>
      </c>
      <c r="K51" s="3">
        <v>103745</v>
      </c>
      <c r="L51" s="37">
        <v>247800</v>
      </c>
      <c r="M51" s="90">
        <v>0</v>
      </c>
      <c r="N51" s="90">
        <f t="shared" si="2"/>
        <v>247800</v>
      </c>
      <c r="O51" s="3">
        <f t="shared" si="3"/>
        <v>220300</v>
      </c>
      <c r="P51" s="75">
        <f t="shared" si="4"/>
        <v>801.09090909090912</v>
      </c>
    </row>
    <row r="52" spans="1:16" ht="20.100000000000001" customHeight="1" x14ac:dyDescent="0.2">
      <c r="A52" s="56">
        <v>45</v>
      </c>
      <c r="B52" s="56" t="s">
        <v>279</v>
      </c>
      <c r="C52" s="57">
        <v>58625</v>
      </c>
      <c r="D52" s="86">
        <v>30814218.460000001</v>
      </c>
      <c r="E52" s="8">
        <f t="shared" si="6"/>
        <v>30872843.460000001</v>
      </c>
      <c r="F52" s="57">
        <v>539350</v>
      </c>
      <c r="G52" s="86">
        <f t="shared" ref="G52:L53" si="30">G53</f>
        <v>0</v>
      </c>
      <c r="H52" s="8">
        <v>31412193.460000001</v>
      </c>
      <c r="I52" s="57">
        <f t="shared" si="30"/>
        <v>0</v>
      </c>
      <c r="J52" s="86">
        <f t="shared" si="30"/>
        <v>0</v>
      </c>
      <c r="K52" s="8">
        <v>30296679</v>
      </c>
      <c r="L52" s="57">
        <f t="shared" si="30"/>
        <v>0</v>
      </c>
      <c r="M52" s="86">
        <v>21500000</v>
      </c>
      <c r="N52" s="86">
        <f t="shared" si="2"/>
        <v>21500000</v>
      </c>
      <c r="O52" s="8">
        <f t="shared" si="3"/>
        <v>-9912193.4600000009</v>
      </c>
      <c r="P52" s="72">
        <f t="shared" si="4"/>
        <v>-31.555241351171787</v>
      </c>
    </row>
    <row r="53" spans="1:16" ht="20.100000000000001" customHeight="1" x14ac:dyDescent="0.2">
      <c r="A53" s="59">
        <v>451</v>
      </c>
      <c r="B53" s="59" t="s">
        <v>280</v>
      </c>
      <c r="C53" s="60">
        <v>58625</v>
      </c>
      <c r="D53" s="87">
        <v>30814218.460000001</v>
      </c>
      <c r="E53" s="9">
        <f t="shared" si="6"/>
        <v>30872843.460000001</v>
      </c>
      <c r="F53" s="60">
        <v>539350</v>
      </c>
      <c r="G53" s="87">
        <f t="shared" si="30"/>
        <v>0</v>
      </c>
      <c r="H53" s="9">
        <v>31412193.460000001</v>
      </c>
      <c r="I53" s="60">
        <f t="shared" si="30"/>
        <v>0</v>
      </c>
      <c r="J53" s="87">
        <f t="shared" si="30"/>
        <v>0</v>
      </c>
      <c r="K53" s="9">
        <v>30296679</v>
      </c>
      <c r="L53" s="60">
        <f t="shared" ref="L53" si="31">L54</f>
        <v>0</v>
      </c>
      <c r="M53" s="87">
        <v>21500000</v>
      </c>
      <c r="N53" s="87">
        <f t="shared" si="2"/>
        <v>21500000</v>
      </c>
      <c r="O53" s="9">
        <f t="shared" si="3"/>
        <v>-9912193.4600000009</v>
      </c>
      <c r="P53" s="73">
        <f t="shared" si="4"/>
        <v>-31.555241351171787</v>
      </c>
    </row>
    <row r="54" spans="1:16" ht="20.100000000000001" customHeight="1" x14ac:dyDescent="0.2">
      <c r="A54" s="62">
        <v>4511</v>
      </c>
      <c r="B54" s="62" t="s">
        <v>280</v>
      </c>
      <c r="C54" s="63">
        <v>58625</v>
      </c>
      <c r="D54" s="88">
        <v>30814218.460000001</v>
      </c>
      <c r="E54" s="5">
        <f t="shared" si="6"/>
        <v>30872843.460000001</v>
      </c>
      <c r="F54" s="63">
        <v>539350</v>
      </c>
      <c r="G54" s="88">
        <f t="shared" ref="G54:J54" si="32">SUM(G55:G56)</f>
        <v>0</v>
      </c>
      <c r="H54" s="5">
        <v>31412193.460000001</v>
      </c>
      <c r="I54" s="63">
        <f t="shared" si="32"/>
        <v>0</v>
      </c>
      <c r="J54" s="88">
        <f t="shared" si="32"/>
        <v>0</v>
      </c>
      <c r="K54" s="5">
        <v>30296679</v>
      </c>
      <c r="L54" s="63">
        <f t="shared" ref="L54" si="33">SUM(L55:L56)</f>
        <v>0</v>
      </c>
      <c r="M54" s="88">
        <v>21500000</v>
      </c>
      <c r="N54" s="88">
        <f t="shared" si="2"/>
        <v>21500000</v>
      </c>
      <c r="O54" s="5">
        <f t="shared" si="3"/>
        <v>-9912193.4600000009</v>
      </c>
      <c r="P54" s="74">
        <f t="shared" si="4"/>
        <v>-31.555241351171787</v>
      </c>
    </row>
    <row r="55" spans="1:16" ht="20.100000000000001" customHeight="1" x14ac:dyDescent="0.2">
      <c r="A55" s="34">
        <v>45111</v>
      </c>
      <c r="B55" s="34" t="s">
        <v>280</v>
      </c>
      <c r="C55" s="37">
        <v>58625</v>
      </c>
      <c r="D55" s="90">
        <v>30814218.460000001</v>
      </c>
      <c r="E55" s="3">
        <v>9596835.1900000013</v>
      </c>
      <c r="F55" s="37">
        <v>539350</v>
      </c>
      <c r="G55" s="90">
        <v>0</v>
      </c>
      <c r="H55" s="3"/>
      <c r="I55" s="37">
        <v>0</v>
      </c>
      <c r="J55" s="90"/>
      <c r="K55" s="3"/>
      <c r="L55" s="37">
        <v>0</v>
      </c>
      <c r="M55" s="90"/>
      <c r="N55" s="90"/>
      <c r="O55" s="3">
        <f t="shared" si="3"/>
        <v>0</v>
      </c>
      <c r="P55" s="75" t="e">
        <f t="shared" si="4"/>
        <v>#DIV/0!</v>
      </c>
    </row>
    <row r="56" spans="1:16" ht="20.100000000000001" customHeight="1" x14ac:dyDescent="0.2">
      <c r="A56" s="34">
        <v>451111</v>
      </c>
      <c r="B56" s="34" t="s">
        <v>281</v>
      </c>
      <c r="C56" s="37">
        <v>0</v>
      </c>
      <c r="D56" s="90"/>
      <c r="E56" s="3">
        <f t="shared" si="6"/>
        <v>0</v>
      </c>
      <c r="F56" s="37">
        <v>0</v>
      </c>
      <c r="G56" s="90">
        <v>0</v>
      </c>
      <c r="H56" s="3">
        <v>0</v>
      </c>
      <c r="I56" s="37">
        <v>0</v>
      </c>
      <c r="J56" s="90">
        <v>0</v>
      </c>
      <c r="K56" s="3">
        <v>0</v>
      </c>
      <c r="L56" s="37">
        <v>0</v>
      </c>
      <c r="M56" s="90">
        <v>0</v>
      </c>
      <c r="N56" s="90">
        <f t="shared" ref="N56" si="34">L56+M56</f>
        <v>0</v>
      </c>
      <c r="O56" s="3">
        <f t="shared" si="3"/>
        <v>0</v>
      </c>
      <c r="P56" s="75" t="e">
        <f t="shared" si="4"/>
        <v>#DIV/0!</v>
      </c>
    </row>
    <row r="57" spans="1:16" ht="15.75" customHeight="1" x14ac:dyDescent="0.2">
      <c r="C57" s="70"/>
      <c r="D57" s="98"/>
      <c r="E57" s="2"/>
      <c r="F57" s="70"/>
      <c r="G57" s="98"/>
      <c r="H57" s="2"/>
      <c r="I57" s="70"/>
      <c r="J57" s="98"/>
      <c r="L57" s="22"/>
      <c r="M57" s="99"/>
      <c r="N57" s="1"/>
      <c r="O57" s="1"/>
      <c r="P57" s="1"/>
    </row>
  </sheetData>
  <mergeCells count="1">
    <mergeCell ref="A1:P1"/>
  </mergeCells>
  <phoneticPr fontId="1" type="noConversion"/>
  <pageMargins left="0.70866141732283472" right="0.39370078740157483" top="0.78740157480314965" bottom="0.59055118110236227" header="0.39370078740157483" footer="0.39370078740157483"/>
  <pageSetup paperSize="8" scale="37" fitToHeight="0" orientation="landscape" horizontalDpi="300" verticalDpi="300" r:id="rId1"/>
  <headerFooter alignWithMargins="0">
    <oddHeader>&amp;L&amp;"Calibri,Uobičajeno"&amp;9Upravno vijeće
 27.12.2020. godine&amp;C&amp;"Calibri,Uobičajeno"&amp;9Financijski plan prihoda i rashoda za 2021. godinu&amp;R&amp;"Calibri,Uobičajeno"&amp;9 49. sjednica
Točka 3. dnevnog reda</oddHeader>
    <oddFooter>&amp;L&amp;"Calibri,Uobičajeno"&amp;9Nastavni zavod za javno zdravstvo Dr. "Andrija Štampar"&amp;C&amp;"Calibri,Uobičajeno"&amp;9&amp;A&amp;R&amp;"Calibri,Uobičajeno"&amp;9&amp;P/&amp;N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7E9601-7A12-403B-88F5-DF4F682206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8A2F13-3320-4E3B-B0EB-203298F92A1E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03d24e22-eef8-4b30-952a-8ab5e9aeaf1d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2578878-C85F-46E4-A7C8-3267A4B48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Plan 2021 - prihodi 6</vt:lpstr>
      <vt:lpstr>Plan 2021 - rashodi 3</vt:lpstr>
      <vt:lpstr>List1</vt:lpstr>
      <vt:lpstr>Plan 2021 - rashodi 4</vt:lpstr>
      <vt:lpstr>'Plan 2021 - prihodi 6'!Ispis_naslova</vt:lpstr>
      <vt:lpstr>'Plan 2021 - rashodi 3'!Ispis_naslova</vt:lpstr>
      <vt:lpstr>'Plan 2021 - rashodi 4'!Ispis_naslova</vt:lpstr>
    </vt:vector>
  </TitlesOfParts>
  <Company>Zavod za javno zdravstvo grada Zagreba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2020-12-23T12:29:39Z</cp:lastPrinted>
  <dcterms:created xsi:type="dcterms:W3CDTF">2012-12-16T10:33:18Z</dcterms:created>
  <dcterms:modified xsi:type="dcterms:W3CDTF">2020-12-28T12:15:53Z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