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skovacevic\Documents\SANJA\2023\UPRAVNO VIJEĆE\SVIBANJ 2023\financije i plan nabave\"/>
    </mc:Choice>
  </mc:AlternateContent>
  <xr:revisionPtr revIDLastSave="0" documentId="13_ncr:1_{8D8FF7E4-9CA7-4F88-9B43-7D2B15B3A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2023. I. Rebalans" sheetId="2" r:id="rId1"/>
  </sheets>
  <definedNames>
    <definedName name="_FiltarBaze" localSheetId="0" hidden="1">'PLAN 2023. I. Rebalans'!$A$4:$O$379</definedName>
    <definedName name="_xlnm.Print_Titles" localSheetId="0">'PLAN 2023. I. Rebalans'!$4:$4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2" i="2" l="1"/>
  <c r="K200" i="2"/>
  <c r="I3" i="2"/>
  <c r="J3" i="2"/>
  <c r="I339" i="2" l="1"/>
  <c r="J294" i="2" l="1"/>
  <c r="I294" i="2"/>
  <c r="J290" i="2"/>
  <c r="I290" i="2"/>
  <c r="J266" i="2"/>
  <c r="J377" i="2"/>
  <c r="I377" i="2"/>
  <c r="J375" i="2"/>
  <c r="I375" i="2"/>
  <c r="J280" i="2"/>
  <c r="I280" i="2"/>
  <c r="J274" i="2"/>
  <c r="K71" i="2"/>
  <c r="J368" i="2"/>
  <c r="I368" i="2"/>
  <c r="J364" i="2"/>
  <c r="I364" i="2"/>
  <c r="J361" i="2"/>
  <c r="I361" i="2"/>
  <c r="J359" i="2"/>
  <c r="I359" i="2"/>
  <c r="J339" i="2"/>
  <c r="J338" i="2" s="1"/>
  <c r="I338" i="2"/>
  <c r="I337" i="2" s="1"/>
  <c r="J333" i="2"/>
  <c r="I333" i="2"/>
  <c r="J330" i="2"/>
  <c r="I330" i="2"/>
  <c r="J328" i="2"/>
  <c r="I328" i="2"/>
  <c r="J321" i="2"/>
  <c r="I321" i="2"/>
  <c r="J318" i="2"/>
  <c r="I318" i="2"/>
  <c r="J308" i="2"/>
  <c r="J305" i="2" s="1"/>
  <c r="I308" i="2"/>
  <c r="I305" i="2" s="1"/>
  <c r="J303" i="2"/>
  <c r="I303" i="2"/>
  <c r="J5" i="2"/>
  <c r="I5" i="2"/>
  <c r="J8" i="2"/>
  <c r="I8" i="2"/>
  <c r="J11" i="2"/>
  <c r="I11" i="2"/>
  <c r="J15" i="2"/>
  <c r="I15" i="2"/>
  <c r="J35" i="2"/>
  <c r="I35" i="2"/>
  <c r="J41" i="2"/>
  <c r="I41" i="2"/>
  <c r="J56" i="2"/>
  <c r="I56" i="2"/>
  <c r="J59" i="2"/>
  <c r="I59" i="2"/>
  <c r="J73" i="2"/>
  <c r="I73" i="2"/>
  <c r="J85" i="2"/>
  <c r="I85" i="2"/>
  <c r="J90" i="2"/>
  <c r="I90" i="2"/>
  <c r="J96" i="2"/>
  <c r="I96" i="2"/>
  <c r="J111" i="2"/>
  <c r="I111" i="2"/>
  <c r="J115" i="2"/>
  <c r="I115" i="2"/>
  <c r="J126" i="2"/>
  <c r="I126" i="2"/>
  <c r="J133" i="2"/>
  <c r="I133" i="2"/>
  <c r="J142" i="2"/>
  <c r="I142" i="2"/>
  <c r="J147" i="2"/>
  <c r="I147" i="2"/>
  <c r="I286" i="2" l="1"/>
  <c r="J286" i="2"/>
  <c r="J337" i="2"/>
  <c r="J302" i="2"/>
  <c r="I125" i="2"/>
  <c r="I302" i="2"/>
  <c r="K10" i="2" l="1"/>
  <c r="M10" i="2" s="1"/>
  <c r="K378" i="2"/>
  <c r="K377" i="2" s="1"/>
  <c r="K376" i="2"/>
  <c r="K375" i="2" s="1"/>
  <c r="K373" i="2"/>
  <c r="K372" i="2"/>
  <c r="K371" i="2"/>
  <c r="K370" i="2"/>
  <c r="K369" i="2"/>
  <c r="K366" i="2"/>
  <c r="K365" i="2"/>
  <c r="K363" i="2"/>
  <c r="K362" i="2"/>
  <c r="K360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6" i="2"/>
  <c r="K335" i="2"/>
  <c r="K334" i="2"/>
  <c r="K332" i="2"/>
  <c r="K331" i="2"/>
  <c r="M331" i="2" s="1"/>
  <c r="K329" i="2"/>
  <c r="M329" i="2" s="1"/>
  <c r="K327" i="2"/>
  <c r="K326" i="2"/>
  <c r="K325" i="2"/>
  <c r="K324" i="2"/>
  <c r="K323" i="2"/>
  <c r="K322" i="2"/>
  <c r="K319" i="2"/>
  <c r="K317" i="2"/>
  <c r="K316" i="2"/>
  <c r="K315" i="2"/>
  <c r="K314" i="2"/>
  <c r="K313" i="2"/>
  <c r="K312" i="2"/>
  <c r="K311" i="2"/>
  <c r="K310" i="2"/>
  <c r="K309" i="2"/>
  <c r="K307" i="2"/>
  <c r="M307" i="2" s="1"/>
  <c r="K306" i="2"/>
  <c r="M306" i="2" s="1"/>
  <c r="K304" i="2"/>
  <c r="K301" i="2"/>
  <c r="K299" i="2"/>
  <c r="K298" i="2"/>
  <c r="K297" i="2"/>
  <c r="K296" i="2"/>
  <c r="K295" i="2"/>
  <c r="K293" i="2"/>
  <c r="K292" i="2"/>
  <c r="K291" i="2"/>
  <c r="M291" i="2" s="1"/>
  <c r="K289" i="2"/>
  <c r="K288" i="2"/>
  <c r="K287" i="2"/>
  <c r="K284" i="2"/>
  <c r="K283" i="2"/>
  <c r="K282" i="2"/>
  <c r="K281" i="2"/>
  <c r="K278" i="2"/>
  <c r="M278" i="2" s="1"/>
  <c r="K277" i="2"/>
  <c r="K276" i="2"/>
  <c r="K275" i="2"/>
  <c r="K273" i="2"/>
  <c r="K272" i="2"/>
  <c r="K271" i="2"/>
  <c r="K270" i="2"/>
  <c r="M270" i="2" s="1"/>
  <c r="K269" i="2"/>
  <c r="M269" i="2" s="1"/>
  <c r="K268" i="2"/>
  <c r="M268" i="2" s="1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3" i="2"/>
  <c r="K212" i="2"/>
  <c r="K211" i="2"/>
  <c r="K210" i="2"/>
  <c r="K209" i="2"/>
  <c r="K208" i="2"/>
  <c r="K207" i="2"/>
  <c r="K206" i="2"/>
  <c r="K205" i="2"/>
  <c r="K204" i="2"/>
  <c r="K203" i="2"/>
  <c r="K199" i="2"/>
  <c r="K196" i="2"/>
  <c r="K195" i="2"/>
  <c r="K194" i="2"/>
  <c r="K191" i="2"/>
  <c r="K190" i="2"/>
  <c r="K189" i="2"/>
  <c r="K188" i="2"/>
  <c r="K186" i="2"/>
  <c r="M186" i="2" s="1"/>
  <c r="K185" i="2"/>
  <c r="M185" i="2" s="1"/>
  <c r="K182" i="2"/>
  <c r="K180" i="2"/>
  <c r="M180" i="2" s="1"/>
  <c r="K179" i="2"/>
  <c r="M179" i="2" s="1"/>
  <c r="K178" i="2"/>
  <c r="M178" i="2" s="1"/>
  <c r="K177" i="2"/>
  <c r="M177" i="2" s="1"/>
  <c r="K176" i="2"/>
  <c r="M176" i="2" s="1"/>
  <c r="K174" i="2"/>
  <c r="M174" i="2" s="1"/>
  <c r="K173" i="2"/>
  <c r="M173" i="2" s="1"/>
  <c r="K172" i="2"/>
  <c r="M172" i="2" s="1"/>
  <c r="K171" i="2"/>
  <c r="M171" i="2" s="1"/>
  <c r="K170" i="2"/>
  <c r="K169" i="2"/>
  <c r="M169" i="2" s="1"/>
  <c r="K166" i="2"/>
  <c r="K165" i="2"/>
  <c r="K164" i="2"/>
  <c r="K162" i="2"/>
  <c r="K160" i="2"/>
  <c r="K158" i="2"/>
  <c r="K157" i="2"/>
  <c r="K156" i="2"/>
  <c r="K155" i="2"/>
  <c r="K154" i="2"/>
  <c r="K153" i="2"/>
  <c r="K151" i="2"/>
  <c r="K150" i="2"/>
  <c r="K149" i="2"/>
  <c r="K148" i="2"/>
  <c r="K146" i="2"/>
  <c r="K145" i="2"/>
  <c r="K144" i="2"/>
  <c r="K143" i="2"/>
  <c r="K141" i="2"/>
  <c r="K140" i="2"/>
  <c r="K139" i="2"/>
  <c r="K138" i="2"/>
  <c r="K137" i="2"/>
  <c r="K136" i="2"/>
  <c r="K135" i="2"/>
  <c r="K134" i="2"/>
  <c r="K132" i="2"/>
  <c r="K131" i="2"/>
  <c r="K130" i="2"/>
  <c r="K129" i="2"/>
  <c r="K128" i="2"/>
  <c r="K127" i="2"/>
  <c r="M127" i="2" s="1"/>
  <c r="K124" i="2"/>
  <c r="M124" i="2" s="1"/>
  <c r="K123" i="2"/>
  <c r="M123" i="2" s="1"/>
  <c r="K122" i="2"/>
  <c r="K121" i="2"/>
  <c r="K120" i="2"/>
  <c r="K119" i="2"/>
  <c r="K118" i="2"/>
  <c r="K117" i="2"/>
  <c r="K116" i="2"/>
  <c r="K114" i="2"/>
  <c r="K113" i="2"/>
  <c r="K112" i="2"/>
  <c r="M112" i="2" s="1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5" i="2"/>
  <c r="M95" i="2" s="1"/>
  <c r="K94" i="2"/>
  <c r="M94" i="2" s="1"/>
  <c r="K93" i="2"/>
  <c r="K92" i="2"/>
  <c r="M92" i="2" s="1"/>
  <c r="K91" i="2"/>
  <c r="K89" i="2"/>
  <c r="M89" i="2" s="1"/>
  <c r="K88" i="2"/>
  <c r="M88" i="2" s="1"/>
  <c r="K87" i="2"/>
  <c r="M87" i="2" s="1"/>
  <c r="K86" i="2"/>
  <c r="M86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2" i="2"/>
  <c r="M72" i="2" s="1"/>
  <c r="M71" i="2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58" i="2"/>
  <c r="M58" i="2" s="1"/>
  <c r="K57" i="2"/>
  <c r="M57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K43" i="2"/>
  <c r="M43" i="2" s="1"/>
  <c r="K42" i="2"/>
  <c r="M42" i="2" s="1"/>
  <c r="K40" i="2"/>
  <c r="M40" i="2" s="1"/>
  <c r="K39" i="2"/>
  <c r="M39" i="2" s="1"/>
  <c r="K38" i="2"/>
  <c r="M38" i="2" s="1"/>
  <c r="K37" i="2"/>
  <c r="M37" i="2" s="1"/>
  <c r="K36" i="2"/>
  <c r="M36" i="2" s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M16" i="2" s="1"/>
  <c r="K13" i="2"/>
  <c r="M13" i="2" s="1"/>
  <c r="K12" i="2"/>
  <c r="M12" i="2" s="1"/>
  <c r="K9" i="2"/>
  <c r="K7" i="2"/>
  <c r="M7" i="2" s="1"/>
  <c r="K6" i="2"/>
  <c r="M208" i="2" l="1"/>
  <c r="M85" i="2"/>
  <c r="M184" i="2"/>
  <c r="M183" i="2" s="1"/>
  <c r="M6" i="2"/>
  <c r="M35" i="2"/>
  <c r="M160" i="2"/>
  <c r="M159" i="2" s="1"/>
  <c r="K159" i="2"/>
  <c r="K290" i="2"/>
  <c r="M59" i="2"/>
  <c r="M162" i="2"/>
  <c r="M161" i="2" s="1"/>
  <c r="K161" i="2"/>
  <c r="M41" i="2"/>
  <c r="M73" i="2"/>
  <c r="K152" i="2"/>
  <c r="M11" i="2"/>
  <c r="M56" i="2"/>
  <c r="M175" i="2"/>
  <c r="K294" i="2"/>
  <c r="M99" i="2"/>
  <c r="M103" i="2"/>
  <c r="M107" i="2"/>
  <c r="M121" i="2"/>
  <c r="M136" i="2"/>
  <c r="M189" i="2"/>
  <c r="M202" i="2"/>
  <c r="M219" i="2"/>
  <c r="M235" i="2"/>
  <c r="M251" i="2"/>
  <c r="M309" i="2"/>
  <c r="M317" i="2"/>
  <c r="M335" i="2"/>
  <c r="M346" i="2"/>
  <c r="M350" i="2"/>
  <c r="M354" i="2"/>
  <c r="M358" i="2"/>
  <c r="M371" i="2"/>
  <c r="M91" i="2"/>
  <c r="M100" i="2"/>
  <c r="M104" i="2"/>
  <c r="M108" i="2"/>
  <c r="M113" i="2"/>
  <c r="M118" i="2"/>
  <c r="M122" i="2"/>
  <c r="M128" i="2"/>
  <c r="M132" i="2"/>
  <c r="M137" i="2"/>
  <c r="M141" i="2"/>
  <c r="M146" i="2"/>
  <c r="M151" i="2"/>
  <c r="M156" i="2"/>
  <c r="M190" i="2"/>
  <c r="M196" i="2"/>
  <c r="M203" i="2"/>
  <c r="M207" i="2"/>
  <c r="M211" i="2"/>
  <c r="M216" i="2"/>
  <c r="M220" i="2"/>
  <c r="M224" i="2"/>
  <c r="M228" i="2"/>
  <c r="M232" i="2"/>
  <c r="M236" i="2"/>
  <c r="M240" i="2"/>
  <c r="M244" i="2"/>
  <c r="M248" i="2"/>
  <c r="M252" i="2"/>
  <c r="M256" i="2"/>
  <c r="M260" i="2"/>
  <c r="M264" i="2"/>
  <c r="K274" i="2"/>
  <c r="M275" i="2"/>
  <c r="M281" i="2"/>
  <c r="K280" i="2"/>
  <c r="M287" i="2"/>
  <c r="M292" i="2"/>
  <c r="M297" i="2"/>
  <c r="M304" i="2"/>
  <c r="M303" i="2" s="1"/>
  <c r="M310" i="2"/>
  <c r="M314" i="2"/>
  <c r="M319" i="2"/>
  <c r="M318" i="2" s="1"/>
  <c r="M325" i="2"/>
  <c r="M336" i="2"/>
  <c r="M343" i="2"/>
  <c r="M347" i="2"/>
  <c r="M351" i="2"/>
  <c r="M355" i="2"/>
  <c r="M360" i="2"/>
  <c r="M359" i="2" s="1"/>
  <c r="M366" i="2"/>
  <c r="M372" i="2"/>
  <c r="M117" i="2"/>
  <c r="M131" i="2"/>
  <c r="M145" i="2"/>
  <c r="M150" i="2"/>
  <c r="M166" i="2"/>
  <c r="M182" i="2"/>
  <c r="M181" i="2" s="1"/>
  <c r="M195" i="2"/>
  <c r="M210" i="2"/>
  <c r="M223" i="2"/>
  <c r="M231" i="2"/>
  <c r="M239" i="2"/>
  <c r="M247" i="2"/>
  <c r="M259" i="2"/>
  <c r="M296" i="2"/>
  <c r="M313" i="2"/>
  <c r="M324" i="2"/>
  <c r="M342" i="2"/>
  <c r="M378" i="2"/>
  <c r="M377" i="2" s="1"/>
  <c r="M97" i="2"/>
  <c r="M101" i="2"/>
  <c r="M105" i="2"/>
  <c r="M109" i="2"/>
  <c r="M114" i="2"/>
  <c r="M119" i="2"/>
  <c r="M129" i="2"/>
  <c r="M134" i="2"/>
  <c r="M138" i="2"/>
  <c r="M143" i="2"/>
  <c r="M148" i="2"/>
  <c r="M153" i="2"/>
  <c r="M157" i="2"/>
  <c r="M164" i="2"/>
  <c r="M170" i="2"/>
  <c r="M168" i="2" s="1"/>
  <c r="M167" i="2" s="1"/>
  <c r="M191" i="2"/>
  <c r="M199" i="2"/>
  <c r="M204" i="2"/>
  <c r="M212" i="2"/>
  <c r="M217" i="2"/>
  <c r="M221" i="2"/>
  <c r="M225" i="2"/>
  <c r="M229" i="2"/>
  <c r="M233" i="2"/>
  <c r="M237" i="2"/>
  <c r="M241" i="2"/>
  <c r="M245" i="2"/>
  <c r="M249" i="2"/>
  <c r="M253" i="2"/>
  <c r="M257" i="2"/>
  <c r="M261" i="2"/>
  <c r="M265" i="2"/>
  <c r="M271" i="2"/>
  <c r="M276" i="2"/>
  <c r="M282" i="2"/>
  <c r="M288" i="2"/>
  <c r="M293" i="2"/>
  <c r="M298" i="2"/>
  <c r="M311" i="2"/>
  <c r="M315" i="2"/>
  <c r="M322" i="2"/>
  <c r="M326" i="2"/>
  <c r="M332" i="2"/>
  <c r="M340" i="2"/>
  <c r="M344" i="2"/>
  <c r="M348" i="2"/>
  <c r="M352" i="2"/>
  <c r="M356" i="2"/>
  <c r="M362" i="2"/>
  <c r="M369" i="2"/>
  <c r="M373" i="2"/>
  <c r="M140" i="2"/>
  <c r="M155" i="2"/>
  <c r="M206" i="2"/>
  <c r="M215" i="2"/>
  <c r="M227" i="2"/>
  <c r="M243" i="2"/>
  <c r="M255" i="2"/>
  <c r="M263" i="2"/>
  <c r="M273" i="2"/>
  <c r="M284" i="2"/>
  <c r="M301" i="2"/>
  <c r="M365" i="2"/>
  <c r="M93" i="2"/>
  <c r="M98" i="2"/>
  <c r="M102" i="2"/>
  <c r="M106" i="2"/>
  <c r="M110" i="2"/>
  <c r="M116" i="2"/>
  <c r="M120" i="2"/>
  <c r="M130" i="2"/>
  <c r="M135" i="2"/>
  <c r="M139" i="2"/>
  <c r="M144" i="2"/>
  <c r="M149" i="2"/>
  <c r="M154" i="2"/>
  <c r="M158" i="2"/>
  <c r="M165" i="2"/>
  <c r="M188" i="2"/>
  <c r="M194" i="2"/>
  <c r="M200" i="2"/>
  <c r="M205" i="2"/>
  <c r="M209" i="2"/>
  <c r="M213" i="2"/>
  <c r="M218" i="2"/>
  <c r="M222" i="2"/>
  <c r="M226" i="2"/>
  <c r="M230" i="2"/>
  <c r="M234" i="2"/>
  <c r="M238" i="2"/>
  <c r="M242" i="2"/>
  <c r="M246" i="2"/>
  <c r="M250" i="2"/>
  <c r="M254" i="2"/>
  <c r="M258" i="2"/>
  <c r="M262" i="2"/>
  <c r="M272" i="2"/>
  <c r="M277" i="2"/>
  <c r="M283" i="2"/>
  <c r="M289" i="2"/>
  <c r="M295" i="2"/>
  <c r="M299" i="2"/>
  <c r="M312" i="2"/>
  <c r="M316" i="2"/>
  <c r="M323" i="2"/>
  <c r="M327" i="2"/>
  <c r="M334" i="2"/>
  <c r="M341" i="2"/>
  <c r="M345" i="2"/>
  <c r="M349" i="2"/>
  <c r="M353" i="2"/>
  <c r="M357" i="2"/>
  <c r="M363" i="2"/>
  <c r="M370" i="2"/>
  <c r="M376" i="2"/>
  <c r="K111" i="2"/>
  <c r="K126" i="2"/>
  <c r="L19" i="2"/>
  <c r="M19" i="2"/>
  <c r="L23" i="2"/>
  <c r="M23" i="2"/>
  <c r="L27" i="2"/>
  <c r="M27" i="2"/>
  <c r="L31" i="2"/>
  <c r="M31" i="2"/>
  <c r="K35" i="2"/>
  <c r="M20" i="2"/>
  <c r="L20" i="2"/>
  <c r="M24" i="2"/>
  <c r="L24" i="2"/>
  <c r="M28" i="2"/>
  <c r="L28" i="2"/>
  <c r="M32" i="2"/>
  <c r="L32" i="2"/>
  <c r="K8" i="2"/>
  <c r="M9" i="2"/>
  <c r="M8" i="2" s="1"/>
  <c r="L17" i="2"/>
  <c r="M17" i="2"/>
  <c r="L21" i="2"/>
  <c r="M21" i="2"/>
  <c r="L25" i="2"/>
  <c r="M25" i="2"/>
  <c r="L29" i="2"/>
  <c r="M29" i="2"/>
  <c r="L33" i="2"/>
  <c r="M33" i="2"/>
  <c r="M18" i="2"/>
  <c r="L18" i="2"/>
  <c r="M22" i="2"/>
  <c r="L22" i="2"/>
  <c r="M26" i="2"/>
  <c r="L26" i="2"/>
  <c r="M30" i="2"/>
  <c r="L30" i="2"/>
  <c r="M34" i="2"/>
  <c r="L34" i="2"/>
  <c r="K5" i="2"/>
  <c r="K308" i="2"/>
  <c r="K328" i="2"/>
  <c r="K364" i="2"/>
  <c r="K11" i="2"/>
  <c r="K56" i="2"/>
  <c r="K115" i="2"/>
  <c r="K333" i="2"/>
  <c r="K15" i="2"/>
  <c r="K41" i="2"/>
  <c r="K59" i="2"/>
  <c r="K85" i="2"/>
  <c r="K90" i="2"/>
  <c r="K303" i="2"/>
  <c r="K318" i="2"/>
  <c r="K330" i="2"/>
  <c r="K359" i="2"/>
  <c r="K73" i="2"/>
  <c r="K96" i="2"/>
  <c r="K133" i="2"/>
  <c r="K142" i="2"/>
  <c r="K147" i="2"/>
  <c r="K321" i="2"/>
  <c r="K339" i="2"/>
  <c r="K361" i="2"/>
  <c r="K368" i="2"/>
  <c r="L139" i="2"/>
  <c r="M364" i="2" l="1"/>
  <c r="M126" i="2"/>
  <c r="M290" i="2"/>
  <c r="M115" i="2"/>
  <c r="M193" i="2"/>
  <c r="M192" i="2" s="1"/>
  <c r="M133" i="2"/>
  <c r="M187" i="2"/>
  <c r="M214" i="2"/>
  <c r="M201" i="2" s="1"/>
  <c r="M142" i="2"/>
  <c r="M15" i="2"/>
  <c r="M375" i="2"/>
  <c r="M198" i="2"/>
  <c r="M152" i="2"/>
  <c r="M96" i="2"/>
  <c r="M274" i="2"/>
  <c r="M111" i="2"/>
  <c r="M90" i="2"/>
  <c r="M294" i="2"/>
  <c r="M163" i="2"/>
  <c r="M147" i="2"/>
  <c r="M5" i="2"/>
  <c r="M368" i="2"/>
  <c r="M339" i="2"/>
  <c r="M338" i="2" s="1"/>
  <c r="M337" i="2" s="1"/>
  <c r="M280" i="2"/>
  <c r="M279" i="2" s="1"/>
  <c r="M333" i="2"/>
  <c r="M361" i="2"/>
  <c r="M321" i="2"/>
  <c r="M308" i="2"/>
  <c r="K286" i="2"/>
  <c r="K125" i="2"/>
  <c r="K338" i="2"/>
  <c r="K305" i="2"/>
  <c r="K302" i="2" s="1"/>
  <c r="I320" i="2"/>
  <c r="L326" i="2"/>
  <c r="M286" i="2" l="1"/>
  <c r="M125" i="2"/>
  <c r="K337" i="2"/>
  <c r="L13" i="2"/>
  <c r="L12" i="2"/>
  <c r="L9" i="2"/>
  <c r="L8" i="2" s="1"/>
  <c r="L7" i="2"/>
  <c r="L6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4" i="2"/>
  <c r="L86" i="2"/>
  <c r="L87" i="2"/>
  <c r="L88" i="2"/>
  <c r="L89" i="2"/>
  <c r="L91" i="2"/>
  <c r="L97" i="2"/>
  <c r="L108" i="2"/>
  <c r="L109" i="2"/>
  <c r="L110" i="2"/>
  <c r="L112" i="2"/>
  <c r="L113" i="2"/>
  <c r="L114" i="2"/>
  <c r="L116" i="2"/>
  <c r="L117" i="2"/>
  <c r="L118" i="2"/>
  <c r="L119" i="2"/>
  <c r="L120" i="2"/>
  <c r="L121" i="2"/>
  <c r="L122" i="2"/>
  <c r="L123" i="2"/>
  <c r="L124" i="2"/>
  <c r="L127" i="2"/>
  <c r="L128" i="2"/>
  <c r="L129" i="2"/>
  <c r="L130" i="2"/>
  <c r="L131" i="2"/>
  <c r="L132" i="2"/>
  <c r="L134" i="2"/>
  <c r="L135" i="2"/>
  <c r="L136" i="2"/>
  <c r="L137" i="2"/>
  <c r="L138" i="2"/>
  <c r="L140" i="2"/>
  <c r="L141" i="2"/>
  <c r="L143" i="2"/>
  <c r="L144" i="2"/>
  <c r="L145" i="2"/>
  <c r="L146" i="2"/>
  <c r="L148" i="2"/>
  <c r="L149" i="2"/>
  <c r="L150" i="2"/>
  <c r="L151" i="2"/>
  <c r="L153" i="2"/>
  <c r="L154" i="2"/>
  <c r="L155" i="2"/>
  <c r="L156" i="2"/>
  <c r="L157" i="2"/>
  <c r="L158" i="2"/>
  <c r="L160" i="2"/>
  <c r="L162" i="2"/>
  <c r="L164" i="2"/>
  <c r="L169" i="2"/>
  <c r="L170" i="2"/>
  <c r="L171" i="2"/>
  <c r="L172" i="2"/>
  <c r="L173" i="2"/>
  <c r="L174" i="2"/>
  <c r="L176" i="2"/>
  <c r="L177" i="2"/>
  <c r="L178" i="2"/>
  <c r="L179" i="2"/>
  <c r="L180" i="2"/>
  <c r="L182" i="2"/>
  <c r="L199" i="2"/>
  <c r="L200" i="2"/>
  <c r="L202" i="2"/>
  <c r="L206" i="2"/>
  <c r="L207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31" i="2"/>
  <c r="L235" i="2"/>
  <c r="L239" i="2"/>
  <c r="L240" i="2"/>
  <c r="L241" i="2"/>
  <c r="L256" i="2"/>
  <c r="L257" i="2"/>
  <c r="L264" i="2"/>
  <c r="L265" i="2"/>
  <c r="L271" i="2"/>
  <c r="L272" i="2"/>
  <c r="L273" i="2"/>
  <c r="L275" i="2"/>
  <c r="L276" i="2"/>
  <c r="L277" i="2"/>
  <c r="L278" i="2"/>
  <c r="L281" i="2"/>
  <c r="L282" i="2"/>
  <c r="L283" i="2"/>
  <c r="L284" i="2"/>
  <c r="L287" i="2"/>
  <c r="L288" i="2"/>
  <c r="L289" i="2"/>
  <c r="L291" i="2"/>
  <c r="L292" i="2"/>
  <c r="L293" i="2"/>
  <c r="L295" i="2"/>
  <c r="L296" i="2"/>
  <c r="L297" i="2"/>
  <c r="L298" i="2"/>
  <c r="L299" i="2"/>
  <c r="L301" i="2"/>
  <c r="L304" i="2"/>
  <c r="L303" i="2" s="1"/>
  <c r="L306" i="2"/>
  <c r="L307" i="2"/>
  <c r="L309" i="2"/>
  <c r="L310" i="2"/>
  <c r="L311" i="2"/>
  <c r="L312" i="2"/>
  <c r="L313" i="2"/>
  <c r="L314" i="2"/>
  <c r="L315" i="2"/>
  <c r="L316" i="2"/>
  <c r="L317" i="2"/>
  <c r="L319" i="2"/>
  <c r="L318" i="2" s="1"/>
  <c r="L322" i="2"/>
  <c r="L327" i="2"/>
  <c r="L329" i="2"/>
  <c r="L328" i="2" s="1"/>
  <c r="L331" i="2"/>
  <c r="L332" i="2"/>
  <c r="L334" i="2"/>
  <c r="L335" i="2"/>
  <c r="L336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60" i="2"/>
  <c r="L359" i="2" s="1"/>
  <c r="L362" i="2"/>
  <c r="L363" i="2"/>
  <c r="L365" i="2"/>
  <c r="L366" i="2"/>
  <c r="L369" i="2"/>
  <c r="L370" i="2"/>
  <c r="L371" i="2"/>
  <c r="L372" i="2"/>
  <c r="L373" i="2"/>
  <c r="L376" i="2"/>
  <c r="L375" i="2" s="1"/>
  <c r="L378" i="2"/>
  <c r="L377" i="2" s="1"/>
  <c r="L36" i="2"/>
  <c r="L16" i="2"/>
  <c r="L15" i="2" s="1"/>
  <c r="I214" i="2"/>
  <c r="I201" i="2" s="1"/>
  <c r="I279" i="2"/>
  <c r="I274" i="2"/>
  <c r="I267" i="2"/>
  <c r="I266" i="2" s="1"/>
  <c r="I198" i="2"/>
  <c r="I187" i="2"/>
  <c r="I184" i="2"/>
  <c r="I183" i="2" s="1"/>
  <c r="I175" i="2"/>
  <c r="I168" i="2"/>
  <c r="I167" i="2" s="1"/>
  <c r="I163" i="2"/>
  <c r="I159" i="2"/>
  <c r="I152" i="2"/>
  <c r="I14" i="2" l="1"/>
  <c r="L147" i="2"/>
  <c r="L142" i="2"/>
  <c r="L290" i="2"/>
  <c r="L56" i="2"/>
  <c r="L11" i="2"/>
  <c r="L115" i="2"/>
  <c r="L85" i="2"/>
  <c r="L294" i="2"/>
  <c r="L133" i="2"/>
  <c r="L152" i="2"/>
  <c r="L59" i="2"/>
  <c r="L41" i="2"/>
  <c r="L126" i="2"/>
  <c r="L111" i="2"/>
  <c r="M14" i="2"/>
  <c r="L280" i="2"/>
  <c r="L274" i="2"/>
  <c r="L364" i="2"/>
  <c r="I197" i="2"/>
  <c r="L308" i="2"/>
  <c r="L305" i="2" s="1"/>
  <c r="L302" i="2" s="1"/>
  <c r="L5" i="2"/>
  <c r="L368" i="2"/>
  <c r="L333" i="2"/>
  <c r="L361" i="2"/>
  <c r="L339" i="2"/>
  <c r="L338" i="2" s="1"/>
  <c r="L337" i="2" s="1"/>
  <c r="L330" i="2"/>
  <c r="L208" i="2"/>
  <c r="K198" i="2"/>
  <c r="K168" i="2"/>
  <c r="K374" i="2"/>
  <c r="M374" i="2" s="1"/>
  <c r="K367" i="2"/>
  <c r="K300" i="2"/>
  <c r="J320" i="2"/>
  <c r="J181" i="2"/>
  <c r="K3" i="2" l="1"/>
  <c r="L286" i="2"/>
  <c r="M367" i="2"/>
  <c r="L374" i="2"/>
  <c r="L161" i="2"/>
  <c r="K14" i="2"/>
  <c r="L300" i="2"/>
  <c r="L367" i="2"/>
  <c r="L125" i="2"/>
  <c r="L168" i="2"/>
  <c r="L159" i="2"/>
  <c r="K279" i="2"/>
  <c r="L198" i="2"/>
  <c r="J152" i="2"/>
  <c r="J125" i="2"/>
  <c r="M3" i="2" l="1"/>
  <c r="L279" i="2"/>
  <c r="J14" i="2"/>
  <c r="K285" i="2"/>
  <c r="J279" i="2"/>
  <c r="L324" i="2"/>
  <c r="L325" i="2"/>
  <c r="L285" i="2" l="1"/>
  <c r="L323" i="2"/>
  <c r="L321" i="2" s="1"/>
  <c r="K181" i="2"/>
  <c r="K175" i="2"/>
  <c r="K167" i="2" s="1"/>
  <c r="L181" i="2" l="1"/>
  <c r="L175" i="2"/>
  <c r="L167" i="2" s="1"/>
  <c r="J300" i="2" l="1"/>
  <c r="J285" i="2" s="1"/>
  <c r="L268" i="2" l="1"/>
  <c r="L269" i="2"/>
  <c r="L270" i="2"/>
  <c r="L204" i="2"/>
  <c r="L205" i="2"/>
  <c r="L196" i="2"/>
  <c r="L195" i="2"/>
  <c r="L194" i="2"/>
  <c r="L191" i="2"/>
  <c r="L190" i="2"/>
  <c r="L189" i="2"/>
  <c r="L186" i="2"/>
  <c r="L166" i="2"/>
  <c r="L188" i="2" l="1"/>
  <c r="K187" i="2"/>
  <c r="L185" i="2"/>
  <c r="K184" i="2"/>
  <c r="L203" i="2"/>
  <c r="L165" i="2"/>
  <c r="K163" i="2"/>
  <c r="L99" i="2"/>
  <c r="L100" i="2"/>
  <c r="L101" i="2"/>
  <c r="L102" i="2"/>
  <c r="L103" i="2"/>
  <c r="L104" i="2"/>
  <c r="L105" i="2"/>
  <c r="L106" i="2"/>
  <c r="L107" i="2"/>
  <c r="L93" i="2"/>
  <c r="L94" i="2"/>
  <c r="L95" i="2"/>
  <c r="L76" i="2"/>
  <c r="L77" i="2"/>
  <c r="L78" i="2"/>
  <c r="L79" i="2"/>
  <c r="L80" i="2"/>
  <c r="L81" i="2"/>
  <c r="L82" i="2"/>
  <c r="L83" i="2"/>
  <c r="L84" i="2"/>
  <c r="L38" i="2"/>
  <c r="L39" i="2"/>
  <c r="L40" i="2"/>
  <c r="L163" i="2" l="1"/>
  <c r="L187" i="2"/>
  <c r="L92" i="2"/>
  <c r="L90" i="2" s="1"/>
  <c r="L184" i="2"/>
  <c r="K183" i="2"/>
  <c r="L75" i="2"/>
  <c r="L73" i="2" s="1"/>
  <c r="L98" i="2"/>
  <c r="L96" i="2" s="1"/>
  <c r="L37" i="2"/>
  <c r="L258" i="2"/>
  <c r="L259" i="2"/>
  <c r="L260" i="2"/>
  <c r="L261" i="2"/>
  <c r="L262" i="2"/>
  <c r="L263" i="2"/>
  <c r="L252" i="2"/>
  <c r="L253" i="2"/>
  <c r="L254" i="2"/>
  <c r="L255" i="2"/>
  <c r="L242" i="2"/>
  <c r="L243" i="2"/>
  <c r="L244" i="2"/>
  <c r="L245" i="2"/>
  <c r="L246" i="2"/>
  <c r="L247" i="2"/>
  <c r="L248" i="2"/>
  <c r="L249" i="2"/>
  <c r="L250" i="2"/>
  <c r="L251" i="2"/>
  <c r="L232" i="2"/>
  <c r="L233" i="2"/>
  <c r="L234" i="2"/>
  <c r="L236" i="2"/>
  <c r="L237" i="2"/>
  <c r="L238" i="2"/>
  <c r="L228" i="2"/>
  <c r="L229" i="2"/>
  <c r="L230" i="2"/>
  <c r="L35" i="2" l="1"/>
  <c r="L14" i="2" s="1"/>
  <c r="L183" i="2"/>
  <c r="L227" i="2"/>
  <c r="K214" i="2"/>
  <c r="K201" i="2" s="1"/>
  <c r="L214" i="2" l="1"/>
  <c r="L201" i="2" s="1"/>
  <c r="J214" i="2"/>
  <c r="J201" i="2" s="1"/>
  <c r="J168" i="2" l="1"/>
  <c r="J175" i="2" l="1"/>
  <c r="J167" i="2" s="1"/>
  <c r="I161" i="2"/>
  <c r="I181" i="2" l="1"/>
  <c r="I193" i="2"/>
  <c r="I300" i="2"/>
  <c r="I285" i="2" s="1"/>
  <c r="K267" i="2"/>
  <c r="K266" i="2" s="1"/>
  <c r="M267" i="2"/>
  <c r="M266" i="2" l="1"/>
  <c r="M197" i="2" s="1"/>
  <c r="I379" i="2"/>
  <c r="M330" i="2"/>
  <c r="M328" i="2"/>
  <c r="M305" i="2"/>
  <c r="L267" i="2"/>
  <c r="L266" i="2" s="1"/>
  <c r="K193" i="2"/>
  <c r="L193" i="2" s="1"/>
  <c r="I192" i="2"/>
  <c r="M300" i="2"/>
  <c r="N328" i="2"/>
  <c r="M285" i="2" l="1"/>
  <c r="M302" i="2"/>
  <c r="K192" i="2"/>
  <c r="K320" i="2"/>
  <c r="K197" i="2"/>
  <c r="J197" i="2"/>
  <c r="J379" i="2" s="1"/>
  <c r="M320" i="2"/>
  <c r="K379" i="2" l="1"/>
  <c r="M379" i="2"/>
  <c r="L192" i="2"/>
  <c r="L320" i="2"/>
  <c r="L197" i="2"/>
  <c r="L10" i="2" l="1"/>
  <c r="L3" i="2" s="1"/>
  <c r="L379" i="2" l="1"/>
</calcChain>
</file>

<file path=xl/sharedStrings.xml><?xml version="1.0" encoding="utf-8"?>
<sst xmlns="http://schemas.openxmlformats.org/spreadsheetml/2006/main" count="920" uniqueCount="531">
  <si>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</si>
  <si>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</si>
  <si>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</si>
  <si>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</si>
  <si>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</si>
  <si>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</si>
  <si>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</si>
  <si>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</si>
  <si>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</si>
  <si>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</si>
  <si>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</si>
  <si>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</si>
  <si>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</si>
  <si>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</si>
  <si>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</si>
  <si>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</si>
  <si>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</si>
  <si>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</si>
  <si>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</si>
  <si>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</si>
  <si>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</si>
  <si>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</si>
  <si>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</si>
  <si>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</si>
  <si>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</si>
  <si>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</si>
  <si>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</si>
  <si>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</si>
  <si>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</si>
  <si>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</si>
  <si>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</si>
  <si>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</si>
  <si>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</si>
  <si>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</si>
  <si>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</si>
  <si>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</si>
  <si>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</si>
  <si>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</si>
  <si>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</si>
  <si>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</si>
  <si>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</si>
  <si>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</si>
  <si>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</si>
  <si>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</si>
  <si>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</si>
  <si>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</si>
  <si>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</si>
  <si>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</si>
  <si>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</si>
  <si>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</si>
  <si>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</si>
  <si>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</si>
  <si>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</si>
  <si>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</si>
  <si>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</si>
  <si>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</si>
  <si>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</si>
  <si>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</si>
  <si>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</si>
  <si>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</si>
  <si>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</si>
  <si>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</si>
  <si>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</si>
  <si>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</si>
  <si>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</si>
  <si>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</si>
  <si>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</si>
  <si>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</si>
  <si>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</si>
  <si>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</si>
  <si>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</si>
  <si>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</si>
  <si>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</si>
  <si>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</si>
  <si>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</si>
  <si>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</si>
  <si>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</si>
  <si>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</si>
  <si>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</si>
  <si>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</si>
  <si>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</si>
  <si>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</si>
  <si>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</si>
  <si>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</si>
  <si>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</si>
  <si>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</si>
  <si>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</si>
  <si>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</si>
  <si>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</si>
  <si>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</si>
  <si>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</si>
  <si>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</si>
  <si>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</si>
  <si>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</si>
  <si>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</si>
  <si>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</si>
  <si>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</si>
  <si>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</si>
  <si>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</si>
  <si>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</si>
  <si>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</si>
  <si>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</si>
  <si>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</si>
  <si>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</si>
  <si>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</si>
  <si>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</si>
  <si>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</si>
  <si>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</si>
  <si>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</si>
  <si>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</si>
  <si>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</si>
  <si>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</si>
  <si>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</si>
  <si>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</si>
  <si>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</si>
  <si>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</si>
  <si>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</si>
  <si>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</si>
  <si>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</si>
  <si>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</si>
  <si>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</si>
  <si>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</si>
  <si>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</si>
  <si>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</si>
  <si>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</si>
  <si>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AGILENT, PEEK SCIENTIC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</si>
  <si>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</si>
  <si>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</si>
  <si>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</si>
  <si>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</si>
  <si>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</si>
  <si>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</si>
  <si>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</si>
  <si>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</si>
  <si>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</si>
  <si>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</si>
  <si>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</si>
  <si>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</si>
  <si>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</si>
  <si>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</si>
  <si>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</si>
  <si>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</si>
  <si>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</si>
  <si>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</si>
  <si>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</si>
  <si>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</si>
  <si>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</si>
  <si>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</si>
  <si>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</si>
  <si>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</si>
  <si>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</si>
  <si>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</si>
  <si>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</si>
  <si>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</si>
  <si>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</si>
  <si>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</si>
  <si>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</si>
  <si>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OKVIRNI SPORAZUM</t>
  </si>
  <si>
    <t>USLUGE TEKUĆEG I INVESTICIJSKOG ODRŽAVANJA PRIJEVOZNIH SREDSTAVA</t>
  </si>
  <si>
    <t>OSNOVNI MATERIJAL I SIROVINE - POTROŠNI MATERIJAL ZA PREVENTIVNU MEDICINU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</si>
  <si>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</si>
  <si>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</si>
  <si>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</si>
  <si>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</si>
  <si>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</si>
  <si>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</si>
  <si>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</si>
  <si>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</si>
  <si>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</si>
  <si>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</si>
  <si>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</si>
  <si>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</si>
  <si>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</si>
  <si>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</si>
  <si>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</si>
  <si>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</si>
  <si>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</si>
  <si>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</si>
  <si>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</si>
  <si>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</si>
  <si>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</si>
  <si>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45400000-1</t>
  </si>
  <si>
    <t>50730000-1</t>
  </si>
  <si>
    <t>50310000-1</t>
  </si>
  <si>
    <t>50410000-2</t>
  </si>
  <si>
    <t>USL. TO LABORAT. OPREME PROIZVOĐAČA /  TESTO, GEOTECH</t>
  </si>
  <si>
    <t>USL. TO LABORAT. OPREME PROIZVOĐAČA / FLUKE</t>
  </si>
  <si>
    <t xml:space="preserve">90524000-6 </t>
  </si>
  <si>
    <t xml:space="preserve">77310000-6 </t>
  </si>
  <si>
    <t>71351000-3</t>
  </si>
  <si>
    <t xml:space="preserve">85140000-2 </t>
  </si>
  <si>
    <t>71351200-5</t>
  </si>
  <si>
    <t>79990000-0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</si>
  <si>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</si>
  <si>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</si>
  <si>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</si>
  <si>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</si>
  <si>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</si>
  <si>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</si>
  <si>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</si>
  <si>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</si>
  <si>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</si>
  <si>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</si>
  <si>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</si>
  <si>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</si>
  <si>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</si>
  <si>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</si>
  <si>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</si>
  <si>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</si>
  <si>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</si>
  <si>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</si>
  <si>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</si>
  <si>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</si>
  <si>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</si>
  <si>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</si>
  <si>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</si>
  <si>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</si>
  <si>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</si>
  <si>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</si>
  <si>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</si>
  <si>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</si>
  <si>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</si>
  <si>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</si>
  <si>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</si>
  <si>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</si>
  <si>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</si>
  <si>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</si>
  <si>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</si>
  <si>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</si>
  <si>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</si>
  <si>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</si>
  <si>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</si>
  <si>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</si>
  <si>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</si>
  <si>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</si>
  <si>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</si>
  <si>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</si>
  <si>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</si>
  <si>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</si>
  <si>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</si>
  <si>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</si>
  <si>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</si>
  <si>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</si>
  <si>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</si>
  <si>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</si>
  <si>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</si>
  <si>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</si>
  <si>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</si>
  <si>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</si>
  <si>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AUTOMATSKU IZOLACIJU VIRUSNE NUKLEINSKE KISELINE</t>
  </si>
  <si>
    <t>NE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</si>
  <si>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</si>
  <si>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</si>
  <si>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</si>
  <si>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>EVIDENCIJSKI BROJ NABAVE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</si>
  <si>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</si>
  <si>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</si>
  <si>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</si>
  <si>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GOTOVE COLILERT PODLOGE ZA KOLIFORME I E. COLI MPN, SARS-COV-2 MAGNETIC BEAD KIT + RT PCR TEST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</si>
  <si>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</si>
  <si>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</si>
  <si>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</si>
  <si>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</si>
  <si>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</si>
  <si>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</si>
  <si>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GRAFIČKE I TISKARSKE USLUGE, USLUGE KOPIRANJA I UVEZIVANJA I SL., GRUPE: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</si>
  <si>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</si>
  <si>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</si>
  <si>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</si>
  <si>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</si>
  <si>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>OBVEZNI I PREVENTIVNI ZDRAVSTVENI PREGLEDI ZAPOSLENIKA</t>
  </si>
  <si>
    <t>USLUGE SISTEMATSKIH PREGLEDA ZA ZAPOSLENIKE ZAVODA</t>
  </si>
  <si>
    <t>85100000-0</t>
  </si>
  <si>
    <t>OPSKRBA ELEKTRIČNOM ENERGIJOM</t>
  </si>
  <si>
    <t>REPREZENTACIJA</t>
  </si>
  <si>
    <t xml:space="preserve">33698100-0 </t>
  </si>
  <si>
    <t>50000000-5</t>
  </si>
  <si>
    <t>50750000-7</t>
  </si>
  <si>
    <t>38000000-5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</si>
  <si>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</si>
  <si>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</si>
  <si>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</si>
  <si>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</si>
  <si>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</si>
  <si>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</si>
  <si>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</si>
  <si>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</si>
  <si>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</si>
  <si>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</si>
  <si>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</si>
  <si>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>55520000-1</t>
  </si>
  <si>
    <t>UNIFLOW LICENCE - PRINT MANAGEMENT</t>
  </si>
  <si>
    <t>OTVORENI POSTUPAK</t>
  </si>
  <si>
    <t>30230000-0</t>
  </si>
  <si>
    <t>USLUGE DOSTAVLJANJA PRIPREMLJENE HRANE (CATERING)</t>
  </si>
  <si>
    <t>50433000-9</t>
  </si>
  <si>
    <t>UMJERAVANJE MJERILA TEMPERATURE</t>
  </si>
  <si>
    <t>SEROLOŠKI TESTOVI ZA DETEKCIJU SARS-COV-2</t>
  </si>
  <si>
    <t>OSTALE NESPOMENUTE USLUGE</t>
  </si>
  <si>
    <t>PROVODI GRAD ZAGREB KAO SREDIŠNJE TIJELO ZA NABAVU</t>
  </si>
  <si>
    <t>CJEPIVO PROTIV PNEUMOKOKNE BOLESTI (POLISAHARIDNO)</t>
  </si>
  <si>
    <t>CJEPIVO PROTIV PNEUMOKOKNE BOLESTI (KONJUGIRANO)</t>
  </si>
  <si>
    <t>USLUGE KOMUNIKACIJSKOG SAVJETOVANJA I ODNOSA S JAVNOŠĆU</t>
  </si>
  <si>
    <t>USL. TO LABORAT. OPREME PROIZVOĐAČA / SCHUETT-BIOTEC, PALL</t>
  </si>
  <si>
    <t>USL. TO LABORAT. OPREME PROIZVOĐAČA / NIKON, OLYMPUS</t>
  </si>
  <si>
    <t>USL. TO LABORAT. OPREME PROIZVOĐAČA / LTH, KW, ARCTIKO</t>
  </si>
  <si>
    <t>USL. TO LABORAT. OPREME PROIZVOĐAČA / EVERMED, WAECO</t>
  </si>
  <si>
    <t>USL. TO LABORAT. OPREME PROIZVOĐAČA /  CEM PHOENIX, SAMSUNG</t>
  </si>
  <si>
    <t>USL. TO LABORAT. OPREME PROIZVOĐAČA /SMEG</t>
  </si>
  <si>
    <t>USL. TO LABORAT. OPREME PROIZVOĐAČA / INKO</t>
  </si>
  <si>
    <t>USL. TO LABORAT. OPREME PROIZVOĐAČA / GORENJE</t>
  </si>
  <si>
    <t>USL. TO LABORAT. OPREME PROIZVOĐAČA / MB FRIGO</t>
  </si>
  <si>
    <t>USL. TO LABORAT. OPREME PROIZVOĐAČA / BIOFIRE</t>
  </si>
  <si>
    <t>USL. TO LABORAT. OPREME PROIZVOĐAČA / BIOMERIEUX - MIKROBIOLOGIJA</t>
  </si>
  <si>
    <t>USL. TO LABORAT. OPREME PROIZVOĐAČA / ELITECH GROUP</t>
  </si>
  <si>
    <t>USL. TO LABORAT. OPREME PROIZVOĐAČA / VIRCELL</t>
  </si>
  <si>
    <t>USL. TO LABORAT. OPREME PROIZVOĐAČA / BECTON DICKINSON</t>
  </si>
  <si>
    <t>USL. TO LABORAT. OPREME PROIZVOĐAČA / AUSDIAGNOSTIC</t>
  </si>
  <si>
    <t>USL. TO LABORAT. OPREME PROIZVOĐAČA / DIASORIN</t>
  </si>
  <si>
    <t>USL. TO LABORAT. OPREME PROIZVOĐAČA / PERKIN ELMER - MIKROBIOLOGIJA</t>
  </si>
  <si>
    <t>USL. TO LABORAT. OPREME PROIZVOĐAČA / ALIFAX</t>
  </si>
  <si>
    <t>USL. TO LABORAT. OPREME PROIZVOĐAČA / SYSMEX</t>
  </si>
  <si>
    <t>USL. TO LABORAT. OPREME PROIZVOĐAČA / KLIMAOPREMA</t>
  </si>
  <si>
    <t>USL. TO LABORAT. OPREME PROIZVOĐAČA / BIOTOOL</t>
  </si>
  <si>
    <t>USL. TO LABORAT. OPREME PROIZVOĐAČA / SYSTEC</t>
  </si>
  <si>
    <t>USL. TO LABORAT. OPREME PROIZVOĐAČA / KONČAR</t>
  </si>
  <si>
    <t>USL. TO LABORAT. OPREME PROIZVOĐAČA / MEDICAL PROJECT</t>
  </si>
  <si>
    <t>USL. TO LABORAT. OPREME PROIZVOĐAČA / INTERKLIMAT</t>
  </si>
  <si>
    <t>USL. TO LABORAT. OPREME PROIZVOĐAČA / CISA</t>
  </si>
  <si>
    <t>USL. TO LABORAT. OPREME PROIZVOĐAČA / MMM</t>
  </si>
  <si>
    <t>USL. TO LABORAT. OPREME PROIZVOĐAČA /  SHIMADZU</t>
  </si>
  <si>
    <t>USL. TO LABORAT. OPREME PROIZVOĐAČA /  GERHARDT SOXTHERM, OI ANALYTICAL</t>
  </si>
  <si>
    <t>USL. TO LABORAT. OPREME PROIZVOĐAČA / METTLER TOLEDO, XS INSTRUMENTS</t>
  </si>
  <si>
    <t>USL. TO LABORAT. OPREME PROIZVOĐAČA / NEOS</t>
  </si>
  <si>
    <t>USL. TO LABORAT. OPREME PROIZVOĐAČA / MRC SCIENTIFIC INSTRUMENTS</t>
  </si>
  <si>
    <t>TEST ZA BRZU DETEKCIJU NOROVIRUSA</t>
  </si>
  <si>
    <t>NASTAVCI ZA PIPETE, PIPETEZA COVID 19</t>
  </si>
  <si>
    <t>MICROTUBE, KRIOTUBE, STALCI I DRUGO ZA COVID 19</t>
  </si>
  <si>
    <t>INTELEKTUALNE I OSOBNE USLUGE</t>
  </si>
  <si>
    <t>OSTALE INTELEKTUALNE USLUGE - IZRADA PROJEKTA</t>
  </si>
  <si>
    <t>RAČUNALNE USLUGE</t>
  </si>
  <si>
    <t>USLUGE RAZVOJA SOFTVERA</t>
  </si>
  <si>
    <t>OSTALE RAČUNALNE USLUGE</t>
  </si>
  <si>
    <t>USLUGE TELEFONA, TELEFAKSA - USLUGE PRIJENOSA PODATAKA I FIKSNE TELEFONIJE I POVEZIVANJE U JEDINSTVENU MREŽU</t>
  </si>
  <si>
    <t>USL. TO LABORAT. OPREME PROIZVOĐAČA /  WTW, MEMMERT, NABRETHERM, BHEROTEST, BURKHARD, HACH, SCHOTT, HEIDOLPH,  SARTORIUS, GRANT</t>
  </si>
  <si>
    <t>USL. TO LABORAT. OPREME PROIZVOĐAČA / POL EKO DECAGON USA, BINDER, TEHTNICA</t>
  </si>
  <si>
    <t xml:space="preserve">ZAŠTITNA ODJEĆA ZA RAD NA OTVORENOM </t>
  </si>
  <si>
    <t>ZAŠTITNA OBUĆA ZA RAD NA OTVORENOM</t>
  </si>
  <si>
    <t>OSTALA ZAŠTITA ZA GLAVU, OČI, SLUH, RUKE, DIŠNI SUSTAV I DRUGO</t>
  </si>
  <si>
    <t>LICENCA ZA ANTIVIRUSNU ZAŠTITU</t>
  </si>
  <si>
    <t>AKREDITACIJA U SLUŽBI ZA ZAŠTITU OKOLIŠA I ZDRAVSTVENU EKOLOGIJU PREMA NORMI: ISO IEC 17025-REAKREDITACIJA</t>
  </si>
  <si>
    <t>PROJEKAT ELEKTROINSTALACIJA I PROTUPANIČNA RASVJETA-IZVEDENO STANJE</t>
  </si>
  <si>
    <t>IZRADA PROJEKTA VATRODOJAVE-IZVEDENO STANJE (TRENUTNO POSTOJEĆE)</t>
  </si>
  <si>
    <t>IZRADA PROJEKTA VATRODOJAVE-ZGRADA A (NOVO ZA CIJELU ZGRADU)</t>
  </si>
  <si>
    <t xml:space="preserve">REVIZIJA PROJEKTA SUSTAVA VIDEONADZORA I KONTROLE PRISTUPA </t>
  </si>
  <si>
    <t>TONERI I TINTE</t>
  </si>
  <si>
    <t>ZAŠTITNA RADNA ODJELA ZA HITNE INTERVENCIJE</t>
  </si>
  <si>
    <t>EKOLOGIJA</t>
  </si>
  <si>
    <t>DISPENZORI I BIRETE</t>
  </si>
  <si>
    <t>TERMOMETRI I MAKROPIPETE</t>
  </si>
  <si>
    <t>NABAVA AUTOGUMA</t>
  </si>
  <si>
    <t xml:space="preserve">BAZA FOTOGRAFIJA (PRAVA I LICENCE NA KORIŠTENJE VIZUALNOG SADRŽAJA - FOTOGRAFIJA, ILUSTRACIJA I GRAFIKA) </t>
  </si>
  <si>
    <t>USLUGA PROVEDBE KVALITATIVNOG ISTRAŽIVANJA U SKLOPU PROGRAMA "PODRŠKA NEFORMALNIM NJEGOVATELJIMA OSOBA STARIJE ŽIVOTNE DOBI-NASTAVAK PROGRAMA"</t>
  </si>
  <si>
    <t>USLUGE ORGANIZACIJE SAJMA "ŠTAMPAR U TVOM KVARTU"</t>
  </si>
  <si>
    <t>ZAVOD</t>
  </si>
  <si>
    <t>USLUGE TEKUĆEG ODRŽAVANJA LABORATORIJSKE OPREME I POSTROJENJA, GRUPE:</t>
  </si>
  <si>
    <t>ZAJEDNIČKA NABAVA PUTEM UREDA ZA FINANCIJE I JAVNU NABAVU GRADA ZAGREBA</t>
  </si>
  <si>
    <t xml:space="preserve">SUPPORT LICENCA ZA VATROZIDNI UREĐAJ </t>
  </si>
  <si>
    <t xml:space="preserve">LICENCA ZA CENTRALNI SUSTAV ZA IZVJEŠTAVANJE, PRIKUPLJANJE I ANALIZU LOGOVA </t>
  </si>
  <si>
    <t xml:space="preserve">LICENCA SUSTAV ZA CENTRALIZIRANO UPRAVLJANJE - </t>
  </si>
  <si>
    <t xml:space="preserve">LICENCA ZA SUSTAV ZA ZAŠTITU E-MAILOVA </t>
  </si>
  <si>
    <t>TESTOVI INTOLERANCIJE NA HRANU</t>
  </si>
  <si>
    <t>OTKLANJANJE NEDOSTATAKA NA SUSTAVU ZA NEUTRALIZACIJU OTPADNIH VODA</t>
  </si>
  <si>
    <t>MIKROBIOLOGIJA</t>
  </si>
  <si>
    <t>LITERATURA</t>
  </si>
  <si>
    <t>NABAVA STRUČNE LITERATURE</t>
  </si>
  <si>
    <t xml:space="preserve">22120000-7 </t>
  </si>
  <si>
    <t>II. kvartal</t>
  </si>
  <si>
    <t>I. kvartal</t>
  </si>
  <si>
    <t xml:space="preserve">I. kvartal </t>
  </si>
  <si>
    <t>IV. kvartal</t>
  </si>
  <si>
    <t>DISPENZORI, BIRETE I TERMOMETRI, GRUPE:</t>
  </si>
  <si>
    <t>SLUŽBENA, RADNA I ZAŠTITNA ODJEĆA I OBUĆA, GRUPE:</t>
  </si>
  <si>
    <t>OSNOVNI MATERIJAL I SIROVINE - KEMIKALIJE, GRUPE</t>
  </si>
  <si>
    <t>OSNOVNI MATERIJAL I SIROVINE - STANDARDI, GRUPE</t>
  </si>
  <si>
    <t>KITOVI ZA PCR IZ OKOLIŠNIH UZORAKA I POVRŠINA HRANE; GRUPE</t>
  </si>
  <si>
    <t>AKREDITACIJA U SLUŽBI ZA KLINIČKU MIKROBIOLOGIJU PREMA NORMI: ISO IEC 17025-REDOVAN NADZOR I NORMI: ISO 15189-REDOVAN NADZOR</t>
  </si>
  <si>
    <t xml:space="preserve">79990000-0 </t>
  </si>
  <si>
    <t>KITOVI ZA IZOLACIJU I DETEKCIJU PATOGENA IZ OKOLIŠNIH UZORAKA I HRANE</t>
  </si>
  <si>
    <t>KITOVI ZA IZOLACIJU I DETEKCIJU ALERGENA I RAZLIČITIH ŽIVOTINJSKIH VRSTA IZ OKOLIŠNIH UZORAKA I HRANE</t>
  </si>
  <si>
    <t>KITOVI ZA IZOLACIJU I DETEKCIJU VIRUSNE DNK/RNK IZ OKOLIŠNIH UZORAKA I HRANE</t>
  </si>
  <si>
    <t>KITOVI ZA DETEKCIJU SARS-COV-2 IZ OKOLIŠNIH UZORAKA I HRANE</t>
  </si>
  <si>
    <t>KEMIKALIJE ZA PRIPREMU POSEBNIH PODLOGA</t>
  </si>
  <si>
    <t xml:space="preserve">18100000-0 </t>
  </si>
  <si>
    <t xml:space="preserve">45259100-8 </t>
  </si>
  <si>
    <t xml:space="preserve">73110000-6 </t>
  </si>
  <si>
    <t xml:space="preserve">79900000-3 </t>
  </si>
  <si>
    <t xml:space="preserve">34351100-3 </t>
  </si>
  <si>
    <t xml:space="preserve">38000000-5 </t>
  </si>
  <si>
    <t xml:space="preserve">79952000-2 </t>
  </si>
  <si>
    <t>USLUGE NA IZRADI BIOMETEOROLOŠKE PROGNOZE</t>
  </si>
  <si>
    <t>KEMIKALIJE IZ REACH UREDBE</t>
  </si>
  <si>
    <t xml:space="preserve"> PT SHEME  (INTERKALIBRACIJE)</t>
  </si>
  <si>
    <t xml:space="preserve">71900000-7 </t>
  </si>
  <si>
    <t>ODRŽAVANJE SUSTAVA ZA UNOS CJEPIVA</t>
  </si>
  <si>
    <t>SAVJETODAVNE USLUGE  - PROGRAM MINISTARSTVA ZDRAVSTVA EDUKACIJA JAVNOSTI O NEIONIZIRAJUĆIM ZRAČENJIMA</t>
  </si>
  <si>
    <t>ODRŽAVANJE SUSTAVA TEHNIČKE ZAŠTITE</t>
  </si>
  <si>
    <t xml:space="preserve">50000000-5 </t>
  </si>
  <si>
    <t>SITAN INVENTAR</t>
  </si>
  <si>
    <t>OSTALE INTELEKTUALNE USLUGE - BIOPROGNOZA I MONITORING ZRAKA</t>
  </si>
  <si>
    <t>OSTALE INTELEKTUALNE USLUGE - UVOĐENJE SUSTAVA KVALITETE</t>
  </si>
  <si>
    <t>OSTALE INTELEKTUALNE USLUGE - OSTALI PROJEKTI I SAVJETODAVNE USLUGE</t>
  </si>
  <si>
    <t xml:space="preserve"> 2 GODINE</t>
  </si>
  <si>
    <t>PROJEKTIRANJE PROSTORA HE ODJELA I ŠKOLSKE AMBULANTE NA LOKACIJI CVIJETE ZUZORIĆ, ZAGREB</t>
  </si>
  <si>
    <t>KONZULTANTSKE USLUGE VEZANO ZA EU PROJEKTE (ENERGETSKA OBNOVA ZGRADE)</t>
  </si>
  <si>
    <t>PROCIJENJENA VRIJEDNOST ZA 2023. GODINU 
EUR</t>
  </si>
  <si>
    <t>PLANIRANA  VRIJEDNOST PREDMETA NABAVE (PDV UKLJUČEN)
 EUR</t>
  </si>
  <si>
    <t>IZNOS TROŠKA U FINANCIJSKOM PLANU 
EUR</t>
  </si>
  <si>
    <t xml:space="preserve">50531100-7 </t>
  </si>
  <si>
    <t xml:space="preserve">90915000-4 </t>
  </si>
  <si>
    <t>Ugovor</t>
  </si>
  <si>
    <t>3 godine</t>
  </si>
  <si>
    <t xml:space="preserve">71320000-7 </t>
  </si>
  <si>
    <t xml:space="preserve">71220000-6 </t>
  </si>
  <si>
    <t xml:space="preserve">72224000-1 </t>
  </si>
  <si>
    <t xml:space="preserve">71317210-8 </t>
  </si>
  <si>
    <t>72267000-4</t>
  </si>
  <si>
    <t>NOVA PROCIJENJENA VRIJEDNOST ZA 2023. GODINU</t>
  </si>
  <si>
    <t>Plan nabave materijala, energije i usluga za 2023. godinu - I. rebalans</t>
  </si>
  <si>
    <t xml:space="preserve">POPRAVAK MAMOGRAFA PLANMED SOPHIE CLASSIC </t>
  </si>
  <si>
    <t>EMV-07-2023</t>
  </si>
  <si>
    <t>24950000-8</t>
  </si>
  <si>
    <t>KOLONE ZA IONSKU KROMATOGRAFIJU (IC)  ZA INSTRUMENT DIONEX ICS-6000</t>
  </si>
  <si>
    <t>79416000-3</t>
  </si>
  <si>
    <t>BRZI TEST ZA DETEKCIJU STREPTOKOKA GRUPE A</t>
  </si>
  <si>
    <t>ANIMACIJA I NARACIJA ZA POTREBE RADNE GRUPE POVEĆANJA ODAZIVA  NA NACIONALNI PREVENTIVNI PROGRAM RAKA DEBELOG CRIJEVA I DOJKE</t>
  </si>
  <si>
    <t>BN-07-2023</t>
  </si>
  <si>
    <t>51500000-7</t>
  </si>
  <si>
    <t>NABAVA I UGRADNJA RASHLADNOG UREĐAJA U VOZILO</t>
  </si>
  <si>
    <t>KITOVI, REAGENSI I OSTALI POTROŠNI MATERIJAL ZA RAD NA LIGHTCYLER 480 II APARATU</t>
  </si>
  <si>
    <t>KITOVI I OSTALI POTROŠNI MATERIJAL ZA MOLEKULARNU DETEKCIJU BAKTERIJE CHLAMYDIA TRACHOMATIS</t>
  </si>
  <si>
    <t>KITOVI I OSTALI POTROŠNI MATERIJAL ZA MOLEKULARNU DETEKCIJU HUMANIH PAPILOMA VIRUSA (HPV)</t>
  </si>
  <si>
    <t>KITOVI ZA UZIMANJE I TRANSPORT UZORAKA OBRISAKA CERVIKSA ZA PRETRAGU NA HPV</t>
  </si>
  <si>
    <t>EVV-02-2023</t>
  </si>
  <si>
    <t>EVV-01-2023</t>
  </si>
  <si>
    <t>ECLIA TESTOVI ZA SEROLOŠKU DIJAGNOSTIKU HEPATITIS B I C VIRUSNE INFEKCIJE</t>
  </si>
  <si>
    <t>KITOVI I POTROŠNI MATERIJAL ZA DETEKCIJU PATOGENA</t>
  </si>
  <si>
    <t>POTROŠNI MATERIJAL ZA U POTPUNOSTI AUTOMATIZIRANU MOLEKULARNU DETEKCIJU SARS-COV-2 I SPOLNO PRENOSIVIH PATOGENA</t>
  </si>
  <si>
    <t>TEST ZA MOLEKULARNU DETEKCIJU VIRUSA U STOLICI</t>
  </si>
  <si>
    <t>EVV-04-2023</t>
  </si>
  <si>
    <t>EMV-01-2023</t>
  </si>
  <si>
    <t>EMV-02-2023</t>
  </si>
  <si>
    <t>EMV-03-2023</t>
  </si>
  <si>
    <t>EMV-04-2023</t>
  </si>
  <si>
    <t>PCB I PESTICIDI ZA GC</t>
  </si>
  <si>
    <t>STANDARDI ZA LC-MS/MS</t>
  </si>
  <si>
    <t>STANDARDI ZA HPLC</t>
  </si>
  <si>
    <t>EMV-06-2023</t>
  </si>
  <si>
    <t>EMV-05-2023</t>
  </si>
  <si>
    <t>TESTOVI ZA ODREĐIVANJE OSJETLJIVOSTI MIKROORGANIZAMA NA ANTIMIKROBNE LIJEKOVE METODOM MIKRODILUCIJE </t>
  </si>
  <si>
    <t>POTROŠNI MATERIJAL ZA LBC</t>
  </si>
  <si>
    <t>EMV-09-2023</t>
  </si>
  <si>
    <t>EMV-10-2023</t>
  </si>
  <si>
    <t>1 godina</t>
  </si>
  <si>
    <t>GODIŠNJA LICENCA  ZA MICROSOFT POSLUŽITELJE I KLIJENTSKA RAČUNALA</t>
  </si>
  <si>
    <t>LICENCA ZA MICROSOFT CLOUD RJEŠENJE VEZANO ZA ODRŽAVANJE GIS APLIKACIJE EKO KARTE</t>
  </si>
  <si>
    <t>LICENCA ZA MICROSOFT POSLUŽITELJE I KLIJENTSKA RAČUNALA</t>
  </si>
  <si>
    <t>EVV-06-2023</t>
  </si>
  <si>
    <t>BN-02-2023</t>
  </si>
  <si>
    <t>BN-03-2023</t>
  </si>
  <si>
    <t>BN-04-2023</t>
  </si>
  <si>
    <t>BN-06-2023</t>
  </si>
  <si>
    <t xml:space="preserve">50400000-9 </t>
  </si>
  <si>
    <t>POTROŠNI MATERIJAL ZA TEKUĆINSKU CITOLOGIJU (LBC)</t>
  </si>
  <si>
    <t>BN-08-2023</t>
  </si>
  <si>
    <t>BN-09-2023</t>
  </si>
  <si>
    <t>BN-10-2023</t>
  </si>
  <si>
    <t>BN-11-2023</t>
  </si>
  <si>
    <t>90420000-7</t>
  </si>
  <si>
    <t>BN-12-2023</t>
  </si>
  <si>
    <t>BN-13-2023</t>
  </si>
  <si>
    <t>BN-14-2023</t>
  </si>
  <si>
    <t>15300000-1</t>
  </si>
  <si>
    <t>BN-15-2023</t>
  </si>
  <si>
    <t>BN-16-2023</t>
  </si>
  <si>
    <t>BN-17-2023</t>
  </si>
  <si>
    <t>BN-20-2023</t>
  </si>
  <si>
    <t>BN-18-2023</t>
  </si>
  <si>
    <t>BN-19-2023</t>
  </si>
  <si>
    <t>BN-21-2023</t>
  </si>
  <si>
    <t>BN-22-2023</t>
  </si>
  <si>
    <t>BN-23-2023</t>
  </si>
  <si>
    <t>BN-01-2023</t>
  </si>
  <si>
    <t>BN-05-2023</t>
  </si>
  <si>
    <t>USL. TO LABORAT. OPREME PROIZVOĐAČA / THERMO SCIENTIFIC</t>
  </si>
  <si>
    <t>LABORATORIJSKE USLUGE DRUGIH LABORATORIJA, GRUPE:</t>
  </si>
  <si>
    <t>NABAVA SVJEŽEG VOĆA</t>
  </si>
  <si>
    <t>STANDARDI ZA PLINSKU KROMATOGRAFIJU</t>
  </si>
  <si>
    <t>ČIŠĆENJE VENTILACIJE U SLUŽBI ZA ZAŠTITU OKOLIŠA I ZDRAVSTVENU EKOLOGIJU</t>
  </si>
  <si>
    <t>NABAVA TRAKASTIH ZAVJESA</t>
  </si>
  <si>
    <t>USLUGE OSPOSOBLJAVANJA ZA RUKOVANJE KEMIKALIJAMA</t>
  </si>
  <si>
    <t xml:space="preserve">79632000-3 </t>
  </si>
  <si>
    <t xml:space="preserve">39515100-6 </t>
  </si>
  <si>
    <t>LABORATORIJSKE USLUGE ISPITIVANJA VODA NA RAZNE KONTAMINANTE</t>
  </si>
  <si>
    <t>LABORATORIJSKE USLUGE ISPITIVANJA SPECIFIČNIH POKAZATELJA</t>
  </si>
  <si>
    <t xml:space="preserve"> LABORATORIJSKE USLUGE ISPITIVANJA RADIOAKTIVNOSTI I IDENTIFIKACIJE</t>
  </si>
  <si>
    <t xml:space="preserve"> LABORATORIJSKE USLUGE ISPITIVANJA TOKSIČNOSTI</t>
  </si>
  <si>
    <t xml:space="preserve"> LABORATORIJSKE USLUGE ISPITIVANJA VODA NA ANTIBIOTIKE</t>
  </si>
  <si>
    <t>LABORATORIJSKE USLUGE - MIKROBIOLOŠKO ISPITIVANJE, PATVORENJE I KONTAMINANTI U HRANI I POU</t>
  </si>
  <si>
    <t>LABORATORIJSKE USLUGE - IDENTIFIKACIJA IZOLATA MIKROORGANIZAMA</t>
  </si>
  <si>
    <t xml:space="preserve"> LABORATORIJSKE USLUGE - PARAZITOLOŠKE PRETRAGE HRANE</t>
  </si>
  <si>
    <t>LABORATORIJSKE USLUGE - ANALIZE POPS-OVA</t>
  </si>
  <si>
    <t>EVV-07-2023</t>
  </si>
  <si>
    <t xml:space="preserve">Poništen postupak JN, Ponoviti kao EMV              PROVODI GRAD ZAGREB KAO SREDIŠNJE TIJELO ZA NABAVU </t>
  </si>
  <si>
    <t>IZNOŠENJE I ODVOZ SMEĆA - ZBRINJAVANJE OPASNOG I INFEKTIVNOG OTPADA, GRUPE:</t>
  </si>
  <si>
    <t>SERVERSKE I KLIJENTSKE MICROSOFT LICENCE, 2 GRUPE</t>
  </si>
  <si>
    <t>LICENECE ZA ANTIVIRUSNU ZAŠTITU I SIGURNOSNE SUSTAVE ZAVODA, 5 GRUPA</t>
  </si>
  <si>
    <t>BN-24-2023</t>
  </si>
  <si>
    <t>BN-25-2023</t>
  </si>
  <si>
    <t>III. kvartal</t>
  </si>
  <si>
    <t>EMV-11-2023</t>
  </si>
  <si>
    <t>EMV-12-2023</t>
  </si>
  <si>
    <t xml:space="preserve">PROJEKT ENERGETSKE OBNOVE </t>
  </si>
  <si>
    <t>BN-26-2023</t>
  </si>
  <si>
    <t>3. SERVISIRANJE I ODRŽAVANJE VOZILA - OSTALA VOZILA</t>
  </si>
  <si>
    <t>OSTALI NESPOMENUTI RASHODI POSLOVANJA</t>
  </si>
  <si>
    <t>BN-28-2023</t>
  </si>
  <si>
    <t>BN-27-2023</t>
  </si>
  <si>
    <t>EMV-14-2023</t>
  </si>
  <si>
    <t>EMV-13-2023</t>
  </si>
  <si>
    <t>POVEĆANJE/ SMANJENJE
1. REBALANS 
UV 30; 25.05.2023.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</si>
</sst>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b/>
      <sz val="9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8"/>
      <color theme="8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3" fontId="4" fillId="7" borderId="8" xfId="0" applyNumberFormat="1" applyFont="1" applyFill="1" applyBorder="1" applyAlignment="1">
      <alignment horizontal="right" vertical="center"/>
    </xf>
    <xf numFmtId="3" fontId="4" fillId="7" borderId="8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4" fillId="7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17" fontId="4" fillId="6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4" fillId="6" borderId="2" xfId="0" applyNumberFormat="1" applyFont="1" applyFill="1" applyBorder="1" applyAlignment="1">
      <alignment horizontal="center" vertical="center" wrapText="1"/>
    </xf>
    <xf numFmtId="17" fontId="4" fillId="8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17" fontId="4" fillId="7" borderId="2" xfId="0" applyNumberFormat="1" applyFont="1" applyFill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2" fontId="3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 wrapText="1"/>
    </xf>
    <xf numFmtId="3" fontId="3" fillId="6" borderId="2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 wrapText="1"/>
    </xf>
    <xf numFmtId="3" fontId="4" fillId="7" borderId="11" xfId="0" applyNumberFormat="1" applyFont="1" applyFill="1" applyBorder="1" applyAlignment="1">
      <alignment horizontal="right" vertical="center"/>
    </xf>
    <xf numFmtId="3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/>
    </xf>
    <xf numFmtId="3" fontId="8" fillId="0" borderId="0" xfId="0" applyNumberFormat="1" applyFont="1"/>
    <xf numFmtId="0" fontId="4" fillId="6" borderId="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2">
    <cellStyle name="Normal" xfId="0" builtinId="0"/>
    <cellStyle name="Normalno 2" xfId="1" xr:uid="{7A40EAC9-81F0-46DA-878C-0DA318F4219D}"/>
  </cellStyles>
  <dxfs count="0"/>
  <tableStyles count="0" defaultTableStyle="TableStyleMedium2" defaultPivotStyle="PivotStyleLight16"/>
  <colors>
    <mruColors>
      <color rgb="FF421E06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1"/>
  <sheetViews>
    <sheetView tabSelected="1" zoomScale="90" zoomScaleNormal="90" workbookViewId="0">
      <pane ySplit="4" topLeftCell="A206" activePane="bottomLeft" state="frozen"/>
      <selection activeCell="B1" sqref="B1"/>
      <selection pane="bottomLeft" activeCell="J307" sqref="J307"/>
    </sheetView>
  </sheetViews>
  <sheetFormatPr defaultRowHeight="24.95" customHeight="1" x14ac:dyDescent="0.25"/>
  <cols>
    <col min="1" max="1" width="13.28515625" style="1" customWidth="1"/>
    <col min="2" max="2" width="13.28515625" style="2" customWidth="1"/>
    <col min="3" max="3" width="14" style="1" customWidth="1"/>
    <col min="4" max="4" width="13.28515625" style="1" customWidth="1"/>
    <col min="5" max="5" width="13.28515625" style="3" customWidth="1"/>
    <col min="6" max="7" width="13.28515625" style="1" customWidth="1"/>
    <col min="8" max="8" width="40.7109375" style="1" customWidth="1"/>
    <col min="9" max="13" width="15.7109375" style="4" customWidth="1"/>
    <col min="14" max="14" width="18.140625" style="5" customWidth="1"/>
    <col min="15" max="15" width="21.28515625" style="6" customWidth="1"/>
    <col min="16" max="16384" width="9.140625" style="1"/>
  </cols>
  <sheetData>
    <row r="1" spans="1:15" ht="15" customHeight="1" thickBot="1" x14ac:dyDescent="0.3"/>
    <row r="2" spans="1:15" ht="24.95" customHeight="1" thickTop="1" thickBot="1" x14ac:dyDescent="0.3">
      <c r="A2" s="157" t="s">
        <v>428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5" ht="15" customHeight="1" thickTop="1" thickBot="1" x14ac:dyDescent="0.3">
      <c r="A3" s="148"/>
      <c r="B3" s="149"/>
      <c r="C3" s="148"/>
      <c r="D3" s="148"/>
      <c r="E3" s="150"/>
      <c r="F3" s="148"/>
      <c r="G3" s="148"/>
      <c r="H3" s="151"/>
      <c r="I3" s="155">
        <f t="shared" ref="I3:L3" si="0">SUM(I6:I7)+I9+I10+SUM(I12:I13)+SUM(I16:I34)+SUM(I36:I40)+SUM(I42:I55)+SUM(I57:I58)+SUM(I60:I72)+SUM(I74:I84)+SUM(I86:I88)+I89+SUM(I91:I95)+SUM(I97:I107)+I108+I109+I110+SUM(I112:I114)+SUM(I116:I122)+I123+I124+SUM(I127:I132)+SUM(I134:I138)+I139+I140+I141+SUM(I143:I144)+I145+I146+SUM(I148:I149)+I150+I151+SUM(I153:I158)+I160+I162+SUM(I164:I166)+SUM(I169:I174)+SUM(I176:I180)+I182+I185+I186+SUM(I188:I191)+I194+I195+I196+SUM(I199:I200)+SUM(I202:I213)+SUM(I215:I265)+SUM(I268:I270)+I271+I272+I273+SUM(I275:I278)+SUM(I281:I282)+I283+I284+SUM(I287:I289)+SUM(I291:I292)+I293+SUM(I295:I299)+I301+I304+I306+I307+SUM(I309:I317)+I319+SUM(I322:I327)+I329+SUM(I331:I332)+SUM(I334:I336)+SUM(I340:I358)+I360+I362+I363+I365+I366+I367+SUM(I369:I373)+I374+I376+I378</f>
        <v>5811500</v>
      </c>
      <c r="J3" s="155">
        <f t="shared" si="0"/>
        <v>459370</v>
      </c>
      <c r="K3" s="155">
        <f t="shared" si="0"/>
        <v>6270870</v>
      </c>
      <c r="L3" s="155">
        <f t="shared" si="0"/>
        <v>7772662.5</v>
      </c>
      <c r="M3" s="155">
        <f>SUM(M6:M7)+M9+M10+SUM(M12:M13)+SUM(M16:M34)+SUM(M36:M40)+SUM(M42:M55)+SUM(M57:M58)+SUM(M60:M72)+SUM(M74:M84)+SUM(M86:M88)+M89+SUM(M91:M95)+SUM(M97:M107)+M108+M109+M110+SUM(M112:M114)+SUM(M116:M122)+M123+M124+SUM(M127:M132)+SUM(M134:M138)+M139+M140+M141+SUM(M143:M144)+M145+M146+SUM(M148:M149)+M150+M151+SUM(M153:M158)+M160+M162+SUM(M164:M166)+SUM(M169:M174)+SUM(M176:M180)+M182+M185+M186+SUM(M188:M191)+M194+M195+M196+SUM(M199:M200)+SUM(M202:M213)+SUM(M215:M265)+SUM(M268:M270)+M271+M272+M273+SUM(M275:M278)+SUM(M281:M282)+M283+M284+SUM(M287:M289)+SUM(M291:M292)+M293+SUM(M295:M299)+M301+M304+M306+M307+SUM(M309:M317)+M319+SUM(M322:M327)+M329+SUM(M331:M332)+SUM(M334:M336)+SUM(M340:M358)+M360+M362+M363+M365+M366+M367+SUM(M369:M373)+M374+M376+M378</f>
        <v>5652157.75</v>
      </c>
      <c r="N3" s="152"/>
      <c r="O3" s="153"/>
    </row>
    <row r="4" spans="1:15" ht="69" customHeight="1" thickTop="1" thickBot="1" x14ac:dyDescent="0.3">
      <c r="A4" s="7" t="s">
        <v>254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10" t="s">
        <v>7</v>
      </c>
      <c r="I4" s="11" t="s">
        <v>415</v>
      </c>
      <c r="J4" s="11" t="s">
        <v>530</v>
      </c>
      <c r="K4" s="11" t="s">
        <v>427</v>
      </c>
      <c r="L4" s="11" t="s">
        <v>416</v>
      </c>
      <c r="M4" s="11" t="s">
        <v>417</v>
      </c>
      <c r="N4" s="11" t="s">
        <v>246</v>
      </c>
      <c r="O4" s="12" t="s">
        <v>247</v>
      </c>
    </row>
    <row r="5" spans="1:15" ht="35.1" customHeight="1" thickTop="1" x14ac:dyDescent="0.25">
      <c r="A5" s="13"/>
      <c r="B5" s="14"/>
      <c r="C5" s="15"/>
      <c r="D5" s="15"/>
      <c r="E5" s="15"/>
      <c r="F5" s="15"/>
      <c r="G5" s="16">
        <v>32211</v>
      </c>
      <c r="H5" s="17" t="s">
        <v>8</v>
      </c>
      <c r="I5" s="18">
        <f>SUM(I6:I7)</f>
        <v>51800</v>
      </c>
      <c r="J5" s="18">
        <f t="shared" ref="J5:L5" si="1">SUM(J6:J7)</f>
        <v>8600</v>
      </c>
      <c r="K5" s="18">
        <f t="shared" si="1"/>
        <v>60400</v>
      </c>
      <c r="L5" s="18">
        <f t="shared" si="1"/>
        <v>75500</v>
      </c>
      <c r="M5" s="18">
        <f>SUM(M6:M7)</f>
        <v>72782</v>
      </c>
      <c r="N5" s="19"/>
      <c r="O5" s="20"/>
    </row>
    <row r="6" spans="1:15" ht="35.1" customHeight="1" x14ac:dyDescent="0.25">
      <c r="A6" s="21"/>
      <c r="B6" s="22" t="s">
        <v>167</v>
      </c>
      <c r="C6" s="23" t="s">
        <v>10</v>
      </c>
      <c r="D6" s="23" t="s">
        <v>11</v>
      </c>
      <c r="E6" s="24" t="s">
        <v>377</v>
      </c>
      <c r="F6" s="23" t="s">
        <v>229</v>
      </c>
      <c r="G6" s="25"/>
      <c r="H6" s="40" t="s">
        <v>8</v>
      </c>
      <c r="I6" s="27">
        <v>25900</v>
      </c>
      <c r="J6" s="27">
        <v>4100</v>
      </c>
      <c r="K6" s="41">
        <f>SUM(I6:J6)</f>
        <v>30000</v>
      </c>
      <c r="L6" s="27">
        <f>K6*1.25</f>
        <v>37500</v>
      </c>
      <c r="M6" s="27">
        <f>K6*1.205</f>
        <v>36150</v>
      </c>
      <c r="N6" s="28" t="s">
        <v>250</v>
      </c>
      <c r="O6" s="29" t="s">
        <v>299</v>
      </c>
    </row>
    <row r="7" spans="1:15" ht="35.1" customHeight="1" x14ac:dyDescent="0.25">
      <c r="A7" s="21"/>
      <c r="B7" s="30">
        <v>30125000</v>
      </c>
      <c r="C7" s="23" t="s">
        <v>10</v>
      </c>
      <c r="D7" s="23" t="s">
        <v>11</v>
      </c>
      <c r="E7" s="24" t="s">
        <v>380</v>
      </c>
      <c r="F7" s="23" t="s">
        <v>229</v>
      </c>
      <c r="G7" s="25"/>
      <c r="H7" s="26" t="s">
        <v>355</v>
      </c>
      <c r="I7" s="27">
        <v>25900</v>
      </c>
      <c r="J7" s="27">
        <v>4500</v>
      </c>
      <c r="K7" s="41">
        <f>SUM(I7:J7)</f>
        <v>30400</v>
      </c>
      <c r="L7" s="27">
        <f>K7*1.25</f>
        <v>38000</v>
      </c>
      <c r="M7" s="27">
        <f>K7*1.205</f>
        <v>36632</v>
      </c>
      <c r="N7" s="28" t="s">
        <v>250</v>
      </c>
      <c r="O7" s="29" t="s">
        <v>299</v>
      </c>
    </row>
    <row r="8" spans="1:15" ht="35.1" customHeight="1" x14ac:dyDescent="0.25">
      <c r="A8" s="13"/>
      <c r="B8" s="14"/>
      <c r="C8" s="15"/>
      <c r="D8" s="15"/>
      <c r="E8" s="15"/>
      <c r="F8" s="15"/>
      <c r="G8" s="16">
        <v>32212</v>
      </c>
      <c r="H8" s="17" t="s">
        <v>374</v>
      </c>
      <c r="I8" s="18">
        <f>I9</f>
        <v>3700</v>
      </c>
      <c r="J8" s="18">
        <f t="shared" ref="J8:L8" si="2">J9</f>
        <v>0</v>
      </c>
      <c r="K8" s="18">
        <f t="shared" si="2"/>
        <v>3700</v>
      </c>
      <c r="L8" s="18">
        <f t="shared" si="2"/>
        <v>4625</v>
      </c>
      <c r="M8" s="18">
        <f>M9</f>
        <v>4458.5</v>
      </c>
      <c r="N8" s="19"/>
      <c r="O8" s="20"/>
    </row>
    <row r="9" spans="1:15" ht="35.1" customHeight="1" x14ac:dyDescent="0.25">
      <c r="A9" s="21" t="s">
        <v>526</v>
      </c>
      <c r="B9" s="22" t="s">
        <v>376</v>
      </c>
      <c r="C9" s="23" t="s">
        <v>9</v>
      </c>
      <c r="D9" s="23"/>
      <c r="E9" s="24"/>
      <c r="F9" s="23"/>
      <c r="G9" s="25"/>
      <c r="H9" s="26" t="s">
        <v>375</v>
      </c>
      <c r="I9" s="27">
        <v>3700</v>
      </c>
      <c r="J9" s="27">
        <v>0</v>
      </c>
      <c r="K9" s="27">
        <f>SUM(I9:J9)</f>
        <v>3700</v>
      </c>
      <c r="L9" s="27">
        <f>K9*1.25</f>
        <v>4625</v>
      </c>
      <c r="M9" s="27">
        <f>K9*1.205</f>
        <v>4458.5</v>
      </c>
      <c r="N9" s="28" t="s">
        <v>250</v>
      </c>
      <c r="O9" s="29"/>
    </row>
    <row r="10" spans="1:15" ht="35.1" customHeight="1" x14ac:dyDescent="0.25">
      <c r="A10" s="31" t="s">
        <v>474</v>
      </c>
      <c r="B10" s="32">
        <v>39830000</v>
      </c>
      <c r="C10" s="33" t="s">
        <v>9</v>
      </c>
      <c r="D10" s="33"/>
      <c r="E10" s="33"/>
      <c r="F10" s="33"/>
      <c r="G10" s="34">
        <v>32214</v>
      </c>
      <c r="H10" s="35" t="s">
        <v>13</v>
      </c>
      <c r="I10" s="18">
        <v>9300</v>
      </c>
      <c r="J10" s="38">
        <v>-1300</v>
      </c>
      <c r="K10" s="18">
        <f>SUM(I10:J10)</f>
        <v>8000</v>
      </c>
      <c r="L10" s="18">
        <f>K10*1.25</f>
        <v>10000</v>
      </c>
      <c r="M10" s="18">
        <f>K10*1.205</f>
        <v>9640</v>
      </c>
      <c r="N10" s="36" t="s">
        <v>250</v>
      </c>
      <c r="O10" s="37"/>
    </row>
    <row r="11" spans="1:15" ht="35.1" customHeight="1" x14ac:dyDescent="0.25">
      <c r="A11" s="31"/>
      <c r="B11" s="32"/>
      <c r="C11" s="33"/>
      <c r="D11" s="33"/>
      <c r="E11" s="33"/>
      <c r="F11" s="33"/>
      <c r="G11" s="34">
        <v>32216</v>
      </c>
      <c r="H11" s="35" t="s">
        <v>14</v>
      </c>
      <c r="I11" s="38">
        <f>SUM(I12:I13)</f>
        <v>139400</v>
      </c>
      <c r="J11" s="38">
        <f t="shared" ref="J11:L11" si="3">SUM(J12:J13)</f>
        <v>-6500</v>
      </c>
      <c r="K11" s="38">
        <f t="shared" si="3"/>
        <v>132900</v>
      </c>
      <c r="L11" s="38">
        <f t="shared" si="3"/>
        <v>166125</v>
      </c>
      <c r="M11" s="38">
        <f>SUM(M12:M13)</f>
        <v>160144.5</v>
      </c>
      <c r="N11" s="39"/>
      <c r="O11" s="37"/>
    </row>
    <row r="12" spans="1:15" ht="35.1" customHeight="1" x14ac:dyDescent="0.25">
      <c r="A12" s="21" t="s">
        <v>452</v>
      </c>
      <c r="B12" s="22">
        <v>33140000</v>
      </c>
      <c r="C12" s="23" t="s">
        <v>10</v>
      </c>
      <c r="D12" s="23" t="s">
        <v>11</v>
      </c>
      <c r="E12" s="24" t="s">
        <v>378</v>
      </c>
      <c r="F12" s="23" t="s">
        <v>229</v>
      </c>
      <c r="G12" s="25">
        <v>3221614</v>
      </c>
      <c r="H12" s="26" t="s">
        <v>16</v>
      </c>
      <c r="I12" s="27">
        <v>92900</v>
      </c>
      <c r="J12" s="27">
        <v>0</v>
      </c>
      <c r="K12" s="27">
        <f>SUM(I12:J12)</f>
        <v>92900</v>
      </c>
      <c r="L12" s="27">
        <f>I12*1.25</f>
        <v>116125</v>
      </c>
      <c r="M12" s="27">
        <f t="shared" ref="M12:M13" si="4">K12*1.205</f>
        <v>111944.5</v>
      </c>
      <c r="N12" s="28" t="s">
        <v>250</v>
      </c>
      <c r="O12" s="29" t="s">
        <v>299</v>
      </c>
    </row>
    <row r="13" spans="1:15" ht="35.1" customHeight="1" x14ac:dyDescent="0.25">
      <c r="A13" s="21" t="s">
        <v>451</v>
      </c>
      <c r="B13" s="22">
        <v>33760000</v>
      </c>
      <c r="C13" s="23" t="s">
        <v>10</v>
      </c>
      <c r="D13" s="23" t="s">
        <v>11</v>
      </c>
      <c r="E13" s="24" t="s">
        <v>379</v>
      </c>
      <c r="F13" s="23" t="s">
        <v>229</v>
      </c>
      <c r="G13" s="25">
        <v>3221615</v>
      </c>
      <c r="H13" s="40" t="s">
        <v>17</v>
      </c>
      <c r="I13" s="41">
        <v>46500</v>
      </c>
      <c r="J13" s="41">
        <v>-6500</v>
      </c>
      <c r="K13" s="27">
        <f>SUM(I13:J13)</f>
        <v>40000</v>
      </c>
      <c r="L13" s="27">
        <f>K13*1.25</f>
        <v>50000</v>
      </c>
      <c r="M13" s="27">
        <f t="shared" si="4"/>
        <v>48200</v>
      </c>
      <c r="N13" s="28" t="s">
        <v>250</v>
      </c>
      <c r="O13" s="29" t="s">
        <v>299</v>
      </c>
    </row>
    <row r="14" spans="1:15" ht="35.1" customHeight="1" x14ac:dyDescent="0.25">
      <c r="A14" s="31"/>
      <c r="B14" s="32"/>
      <c r="C14" s="33"/>
      <c r="D14" s="33"/>
      <c r="E14" s="33"/>
      <c r="F14" s="33"/>
      <c r="G14" s="34">
        <v>32221</v>
      </c>
      <c r="H14" s="35" t="s">
        <v>18</v>
      </c>
      <c r="I14" s="38">
        <f>SUM(I15,I35,I41,I56,I59,I73,I85,I90,I96,I108:I111,I115,I123,I124,I125,I147,I150,I151,I152,I159,I89)</f>
        <v>2699900</v>
      </c>
      <c r="J14" s="38">
        <f t="shared" ref="J14:L14" si="5">SUM(J15,J35,J41,J56,J59,J73,J85,J90,J96,J108:J111,J115,J123,J124,J125,J147,J150,J151,J152,J159,J89)</f>
        <v>-6730</v>
      </c>
      <c r="K14" s="38">
        <f t="shared" si="5"/>
        <v>2693170</v>
      </c>
      <c r="L14" s="38">
        <f t="shared" si="5"/>
        <v>3343662.5</v>
      </c>
      <c r="M14" s="38">
        <f>SUM(M15,M35,M41,M56,M59,M73,M85,M90,M96,M108:M111,M115,M123,M124,M125,M147,M150,M151,M152,M159,M89)</f>
        <v>2764507</v>
      </c>
      <c r="N14" s="39"/>
      <c r="O14" s="42"/>
    </row>
    <row r="15" spans="1:15" ht="36" x14ac:dyDescent="0.25">
      <c r="A15" s="43" t="s">
        <v>453</v>
      </c>
      <c r="B15" s="44" t="s">
        <v>168</v>
      </c>
      <c r="C15" s="45" t="s">
        <v>10</v>
      </c>
      <c r="D15" s="45" t="s">
        <v>11</v>
      </c>
      <c r="E15" s="46" t="s">
        <v>380</v>
      </c>
      <c r="F15" s="45" t="s">
        <v>12</v>
      </c>
      <c r="G15" s="47">
        <v>3222102</v>
      </c>
      <c r="H15" s="44" t="s">
        <v>19</v>
      </c>
      <c r="I15" s="48">
        <f>SUM(I16:I34)</f>
        <v>114000</v>
      </c>
      <c r="J15" s="48">
        <f t="shared" ref="J15:K15" si="6">SUM(J16:J34)</f>
        <v>0</v>
      </c>
      <c r="K15" s="48">
        <f t="shared" si="6"/>
        <v>114000</v>
      </c>
      <c r="L15" s="48">
        <f>SUM(L16:L34)</f>
        <v>119700</v>
      </c>
      <c r="M15" s="48">
        <f>SUM(M16:M34)</f>
        <v>119700</v>
      </c>
      <c r="N15" s="49" t="s">
        <v>250</v>
      </c>
      <c r="O15" s="50" t="s">
        <v>299</v>
      </c>
    </row>
    <row r="16" spans="1:15" ht="35.1" customHeight="1" x14ac:dyDescent="0.25">
      <c r="A16" s="21"/>
      <c r="B16" s="22"/>
      <c r="C16" s="23"/>
      <c r="D16" s="23"/>
      <c r="E16" s="23"/>
      <c r="F16" s="23"/>
      <c r="G16" s="25"/>
      <c r="H16" s="26" t="s">
        <v>20</v>
      </c>
      <c r="I16" s="27">
        <v>23200</v>
      </c>
      <c r="J16" s="27">
        <v>-3040</v>
      </c>
      <c r="K16" s="27">
        <f t="shared" ref="K16:K34" si="7">SUM(I16:J16)</f>
        <v>20160</v>
      </c>
      <c r="L16" s="41">
        <f t="shared" ref="L16" si="8">K16*1.05</f>
        <v>21168</v>
      </c>
      <c r="M16" s="41">
        <f>K16*1.05</f>
        <v>21168</v>
      </c>
      <c r="N16" s="28"/>
      <c r="O16" s="51"/>
    </row>
    <row r="17" spans="1:15" ht="35.1" customHeight="1" x14ac:dyDescent="0.25">
      <c r="A17" s="21"/>
      <c r="B17" s="22"/>
      <c r="C17" s="23"/>
      <c r="D17" s="23"/>
      <c r="E17" s="23"/>
      <c r="F17" s="23"/>
      <c r="G17" s="25"/>
      <c r="H17" s="26" t="s">
        <v>21</v>
      </c>
      <c r="I17" s="27">
        <v>700</v>
      </c>
      <c r="J17" s="27">
        <v>-205</v>
      </c>
      <c r="K17" s="27">
        <f t="shared" si="7"/>
        <v>495</v>
      </c>
      <c r="L17" s="41">
        <f t="shared" ref="L17:L34" si="9">K17*1.05</f>
        <v>519.75</v>
      </c>
      <c r="M17" s="41">
        <f t="shared" ref="M17:M34" si="10">K17*1.05</f>
        <v>519.75</v>
      </c>
      <c r="N17" s="28"/>
      <c r="O17" s="51"/>
    </row>
    <row r="18" spans="1:15" ht="35.1" customHeight="1" x14ac:dyDescent="0.25">
      <c r="A18" s="21"/>
      <c r="B18" s="22"/>
      <c r="C18" s="23"/>
      <c r="D18" s="23"/>
      <c r="E18" s="23"/>
      <c r="F18" s="23"/>
      <c r="G18" s="25"/>
      <c r="H18" s="26" t="s">
        <v>22</v>
      </c>
      <c r="I18" s="27">
        <v>9300</v>
      </c>
      <c r="J18" s="27">
        <v>-5450</v>
      </c>
      <c r="K18" s="27">
        <f t="shared" si="7"/>
        <v>3850</v>
      </c>
      <c r="L18" s="41">
        <f t="shared" si="9"/>
        <v>4042.5</v>
      </c>
      <c r="M18" s="41">
        <f t="shared" si="10"/>
        <v>4042.5</v>
      </c>
      <c r="N18" s="28"/>
      <c r="O18" s="51"/>
    </row>
    <row r="19" spans="1:15" ht="35.1" customHeight="1" x14ac:dyDescent="0.25">
      <c r="A19" s="21"/>
      <c r="B19" s="22"/>
      <c r="C19" s="23"/>
      <c r="D19" s="23"/>
      <c r="E19" s="23"/>
      <c r="F19" s="23"/>
      <c r="G19" s="25"/>
      <c r="H19" s="26" t="s">
        <v>23</v>
      </c>
      <c r="I19" s="27">
        <v>18600</v>
      </c>
      <c r="J19" s="27">
        <v>-18600</v>
      </c>
      <c r="K19" s="27">
        <f t="shared" si="7"/>
        <v>0</v>
      </c>
      <c r="L19" s="41">
        <f t="shared" si="9"/>
        <v>0</v>
      </c>
      <c r="M19" s="41">
        <f t="shared" si="10"/>
        <v>0</v>
      </c>
      <c r="N19" s="28"/>
      <c r="O19" s="51"/>
    </row>
    <row r="20" spans="1:15" ht="35.1" customHeight="1" x14ac:dyDescent="0.25">
      <c r="A20" s="21"/>
      <c r="B20" s="22"/>
      <c r="C20" s="23"/>
      <c r="D20" s="23"/>
      <c r="E20" s="23"/>
      <c r="F20" s="23"/>
      <c r="G20" s="25"/>
      <c r="H20" s="26" t="s">
        <v>24</v>
      </c>
      <c r="I20" s="27">
        <v>13300</v>
      </c>
      <c r="J20" s="27">
        <v>15570</v>
      </c>
      <c r="K20" s="27">
        <f t="shared" si="7"/>
        <v>28870</v>
      </c>
      <c r="L20" s="41">
        <f t="shared" si="9"/>
        <v>30313.5</v>
      </c>
      <c r="M20" s="41">
        <f t="shared" si="10"/>
        <v>30313.5</v>
      </c>
      <c r="N20" s="28"/>
      <c r="O20" s="51"/>
    </row>
    <row r="21" spans="1:15" ht="35.1" customHeight="1" x14ac:dyDescent="0.25">
      <c r="A21" s="21"/>
      <c r="B21" s="22"/>
      <c r="C21" s="23"/>
      <c r="D21" s="23"/>
      <c r="E21" s="23"/>
      <c r="F21" s="23"/>
      <c r="G21" s="25"/>
      <c r="H21" s="26" t="s">
        <v>25</v>
      </c>
      <c r="I21" s="27">
        <v>13300</v>
      </c>
      <c r="J21" s="27">
        <v>7745</v>
      </c>
      <c r="K21" s="27">
        <f t="shared" si="7"/>
        <v>21045</v>
      </c>
      <c r="L21" s="41">
        <f t="shared" si="9"/>
        <v>22097.25</v>
      </c>
      <c r="M21" s="41">
        <f t="shared" si="10"/>
        <v>22097.25</v>
      </c>
      <c r="N21" s="28"/>
      <c r="O21" s="51"/>
    </row>
    <row r="22" spans="1:15" ht="35.1" customHeight="1" x14ac:dyDescent="0.25">
      <c r="A22" s="21"/>
      <c r="B22" s="22"/>
      <c r="C22" s="23"/>
      <c r="D22" s="23"/>
      <c r="E22" s="23"/>
      <c r="F22" s="23"/>
      <c r="G22" s="25"/>
      <c r="H22" s="26" t="s">
        <v>26</v>
      </c>
      <c r="I22" s="27">
        <v>700</v>
      </c>
      <c r="J22" s="27">
        <v>615</v>
      </c>
      <c r="K22" s="27">
        <f t="shared" si="7"/>
        <v>1315</v>
      </c>
      <c r="L22" s="41">
        <f t="shared" si="9"/>
        <v>1380.75</v>
      </c>
      <c r="M22" s="41">
        <f t="shared" si="10"/>
        <v>1380.75</v>
      </c>
      <c r="N22" s="28"/>
      <c r="O22" s="51"/>
    </row>
    <row r="23" spans="1:15" ht="35.1" customHeight="1" x14ac:dyDescent="0.25">
      <c r="A23" s="21"/>
      <c r="B23" s="22"/>
      <c r="C23" s="23"/>
      <c r="D23" s="23"/>
      <c r="E23" s="23"/>
      <c r="F23" s="23"/>
      <c r="G23" s="25"/>
      <c r="H23" s="26" t="s">
        <v>208</v>
      </c>
      <c r="I23" s="27">
        <v>700</v>
      </c>
      <c r="J23" s="27">
        <v>1570</v>
      </c>
      <c r="K23" s="27">
        <f t="shared" si="7"/>
        <v>2270</v>
      </c>
      <c r="L23" s="41">
        <f t="shared" si="9"/>
        <v>2383.5</v>
      </c>
      <c r="M23" s="41">
        <f t="shared" si="10"/>
        <v>2383.5</v>
      </c>
      <c r="N23" s="28"/>
      <c r="O23" s="51"/>
    </row>
    <row r="24" spans="1:15" ht="35.1" customHeight="1" x14ac:dyDescent="0.25">
      <c r="A24" s="21"/>
      <c r="B24" s="22"/>
      <c r="C24" s="23"/>
      <c r="D24" s="23"/>
      <c r="E24" s="23"/>
      <c r="F24" s="23"/>
      <c r="G24" s="25"/>
      <c r="H24" s="26" t="s">
        <v>27</v>
      </c>
      <c r="I24" s="27">
        <v>10000</v>
      </c>
      <c r="J24" s="27">
        <v>-10000</v>
      </c>
      <c r="K24" s="27">
        <f t="shared" si="7"/>
        <v>0</v>
      </c>
      <c r="L24" s="41">
        <f t="shared" si="9"/>
        <v>0</v>
      </c>
      <c r="M24" s="41">
        <f t="shared" si="10"/>
        <v>0</v>
      </c>
      <c r="N24" s="28"/>
      <c r="O24" s="51"/>
    </row>
    <row r="25" spans="1:15" ht="35.1" customHeight="1" x14ac:dyDescent="0.25">
      <c r="A25" s="21"/>
      <c r="B25" s="22"/>
      <c r="C25" s="23"/>
      <c r="D25" s="23"/>
      <c r="E25" s="23"/>
      <c r="F25" s="23"/>
      <c r="G25" s="25"/>
      <c r="H25" s="26" t="s">
        <v>28</v>
      </c>
      <c r="I25" s="27">
        <v>2700</v>
      </c>
      <c r="J25" s="27">
        <v>3370</v>
      </c>
      <c r="K25" s="27">
        <f t="shared" si="7"/>
        <v>6070</v>
      </c>
      <c r="L25" s="41">
        <f t="shared" si="9"/>
        <v>6373.5</v>
      </c>
      <c r="M25" s="41">
        <f t="shared" si="10"/>
        <v>6373.5</v>
      </c>
      <c r="N25" s="28"/>
      <c r="O25" s="51"/>
    </row>
    <row r="26" spans="1:15" ht="35.1" customHeight="1" x14ac:dyDescent="0.25">
      <c r="A26" s="21"/>
      <c r="B26" s="22"/>
      <c r="C26" s="23"/>
      <c r="D26" s="23"/>
      <c r="E26" s="23"/>
      <c r="F26" s="23"/>
      <c r="G26" s="25"/>
      <c r="H26" s="26" t="s">
        <v>210</v>
      </c>
      <c r="I26" s="27">
        <v>700</v>
      </c>
      <c r="J26" s="27">
        <v>900</v>
      </c>
      <c r="K26" s="27">
        <f t="shared" si="7"/>
        <v>1600</v>
      </c>
      <c r="L26" s="41">
        <f t="shared" si="9"/>
        <v>1680</v>
      </c>
      <c r="M26" s="41">
        <f t="shared" si="10"/>
        <v>1680</v>
      </c>
      <c r="N26" s="28"/>
      <c r="O26" s="51"/>
    </row>
    <row r="27" spans="1:15" ht="35.1" customHeight="1" x14ac:dyDescent="0.25">
      <c r="A27" s="21"/>
      <c r="B27" s="22"/>
      <c r="C27" s="23"/>
      <c r="D27" s="23"/>
      <c r="E27" s="23"/>
      <c r="F27" s="23"/>
      <c r="G27" s="25"/>
      <c r="H27" s="26" t="s">
        <v>209</v>
      </c>
      <c r="I27" s="27">
        <v>700</v>
      </c>
      <c r="J27" s="27">
        <v>310</v>
      </c>
      <c r="K27" s="27">
        <f t="shared" si="7"/>
        <v>1010</v>
      </c>
      <c r="L27" s="41">
        <f t="shared" si="9"/>
        <v>1060.5</v>
      </c>
      <c r="M27" s="41">
        <f t="shared" si="10"/>
        <v>1060.5</v>
      </c>
      <c r="N27" s="28"/>
      <c r="O27" s="51"/>
    </row>
    <row r="28" spans="1:15" ht="35.1" customHeight="1" x14ac:dyDescent="0.25">
      <c r="A28" s="21"/>
      <c r="B28" s="22"/>
      <c r="C28" s="23"/>
      <c r="D28" s="23"/>
      <c r="E28" s="23"/>
      <c r="F28" s="23"/>
      <c r="G28" s="25"/>
      <c r="H28" s="26" t="s">
        <v>29</v>
      </c>
      <c r="I28" s="27">
        <v>15900</v>
      </c>
      <c r="J28" s="27">
        <v>4930</v>
      </c>
      <c r="K28" s="27">
        <f t="shared" si="7"/>
        <v>20830</v>
      </c>
      <c r="L28" s="41">
        <f t="shared" si="9"/>
        <v>21871.5</v>
      </c>
      <c r="M28" s="41">
        <f t="shared" si="10"/>
        <v>21871.5</v>
      </c>
      <c r="N28" s="28"/>
      <c r="O28" s="51"/>
    </row>
    <row r="29" spans="1:15" ht="35.1" customHeight="1" x14ac:dyDescent="0.25">
      <c r="A29" s="21"/>
      <c r="B29" s="22"/>
      <c r="C29" s="23"/>
      <c r="D29" s="23"/>
      <c r="E29" s="23"/>
      <c r="F29" s="23"/>
      <c r="G29" s="25"/>
      <c r="H29" s="52" t="s">
        <v>30</v>
      </c>
      <c r="I29" s="27">
        <v>700</v>
      </c>
      <c r="J29" s="27">
        <v>-700</v>
      </c>
      <c r="K29" s="27">
        <f t="shared" si="7"/>
        <v>0</v>
      </c>
      <c r="L29" s="41">
        <f t="shared" si="9"/>
        <v>0</v>
      </c>
      <c r="M29" s="41">
        <f t="shared" si="10"/>
        <v>0</v>
      </c>
      <c r="N29" s="28"/>
      <c r="O29" s="51"/>
    </row>
    <row r="30" spans="1:15" ht="35.1" customHeight="1" x14ac:dyDescent="0.25">
      <c r="A30" s="21"/>
      <c r="B30" s="22"/>
      <c r="C30" s="23"/>
      <c r="D30" s="23"/>
      <c r="E30" s="23"/>
      <c r="F30" s="23"/>
      <c r="G30" s="25"/>
      <c r="H30" s="26" t="s">
        <v>31</v>
      </c>
      <c r="I30" s="27">
        <v>700</v>
      </c>
      <c r="J30" s="27">
        <v>-700</v>
      </c>
      <c r="K30" s="27">
        <f t="shared" si="7"/>
        <v>0</v>
      </c>
      <c r="L30" s="41">
        <f t="shared" si="9"/>
        <v>0</v>
      </c>
      <c r="M30" s="41">
        <f t="shared" si="10"/>
        <v>0</v>
      </c>
      <c r="N30" s="28"/>
      <c r="O30" s="51"/>
    </row>
    <row r="31" spans="1:15" ht="35.1" customHeight="1" x14ac:dyDescent="0.25">
      <c r="A31" s="21"/>
      <c r="B31" s="22"/>
      <c r="C31" s="23"/>
      <c r="D31" s="23"/>
      <c r="E31" s="23"/>
      <c r="F31" s="23"/>
      <c r="G31" s="25"/>
      <c r="H31" s="26" t="s">
        <v>32</v>
      </c>
      <c r="I31" s="27">
        <v>700</v>
      </c>
      <c r="J31" s="27">
        <v>30</v>
      </c>
      <c r="K31" s="27">
        <f t="shared" si="7"/>
        <v>730</v>
      </c>
      <c r="L31" s="41">
        <f t="shared" si="9"/>
        <v>766.5</v>
      </c>
      <c r="M31" s="41">
        <f t="shared" si="10"/>
        <v>766.5</v>
      </c>
      <c r="N31" s="28"/>
      <c r="O31" s="51"/>
    </row>
    <row r="32" spans="1:15" ht="35.1" customHeight="1" x14ac:dyDescent="0.25">
      <c r="A32" s="21"/>
      <c r="B32" s="22"/>
      <c r="C32" s="23"/>
      <c r="D32" s="23"/>
      <c r="E32" s="23"/>
      <c r="F32" s="23"/>
      <c r="G32" s="25"/>
      <c r="H32" s="26" t="s">
        <v>33</v>
      </c>
      <c r="I32" s="27">
        <v>700</v>
      </c>
      <c r="J32" s="27">
        <v>140</v>
      </c>
      <c r="K32" s="27">
        <f t="shared" si="7"/>
        <v>840</v>
      </c>
      <c r="L32" s="41">
        <f t="shared" si="9"/>
        <v>882</v>
      </c>
      <c r="M32" s="41">
        <f t="shared" si="10"/>
        <v>882</v>
      </c>
      <c r="N32" s="28"/>
      <c r="O32" s="51"/>
    </row>
    <row r="33" spans="1:15" ht="35.1" customHeight="1" x14ac:dyDescent="0.25">
      <c r="A33" s="21"/>
      <c r="B33" s="22"/>
      <c r="C33" s="23"/>
      <c r="D33" s="23"/>
      <c r="E33" s="23"/>
      <c r="F33" s="23"/>
      <c r="G33" s="25"/>
      <c r="H33" s="40" t="s">
        <v>300</v>
      </c>
      <c r="I33" s="27">
        <v>700</v>
      </c>
      <c r="J33" s="27">
        <v>1565</v>
      </c>
      <c r="K33" s="27">
        <f t="shared" si="7"/>
        <v>2265</v>
      </c>
      <c r="L33" s="41">
        <f t="shared" si="9"/>
        <v>2378.25</v>
      </c>
      <c r="M33" s="41">
        <f t="shared" si="10"/>
        <v>2378.25</v>
      </c>
      <c r="N33" s="28"/>
      <c r="O33" s="51"/>
    </row>
    <row r="34" spans="1:15" ht="35.1" customHeight="1" x14ac:dyDescent="0.25">
      <c r="A34" s="21"/>
      <c r="B34" s="22"/>
      <c r="C34" s="23"/>
      <c r="D34" s="23"/>
      <c r="E34" s="23"/>
      <c r="F34" s="23"/>
      <c r="G34" s="25"/>
      <c r="H34" s="40" t="s">
        <v>301</v>
      </c>
      <c r="I34" s="27">
        <v>700</v>
      </c>
      <c r="J34" s="27">
        <v>1950</v>
      </c>
      <c r="K34" s="27">
        <f t="shared" si="7"/>
        <v>2650</v>
      </c>
      <c r="L34" s="41">
        <f t="shared" si="9"/>
        <v>2782.5</v>
      </c>
      <c r="M34" s="41">
        <f t="shared" si="10"/>
        <v>2782.5</v>
      </c>
      <c r="N34" s="28"/>
      <c r="O34" s="51"/>
    </row>
    <row r="35" spans="1:15" s="55" customFormat="1" ht="36" x14ac:dyDescent="0.25">
      <c r="A35" s="43"/>
      <c r="B35" s="44" t="s">
        <v>169</v>
      </c>
      <c r="C35" s="45" t="s">
        <v>10</v>
      </c>
      <c r="D35" s="45" t="s">
        <v>157</v>
      </c>
      <c r="E35" s="45"/>
      <c r="F35" s="45" t="s">
        <v>15</v>
      </c>
      <c r="G35" s="47">
        <v>3222103</v>
      </c>
      <c r="H35" s="53" t="s">
        <v>383</v>
      </c>
      <c r="I35" s="48">
        <f>SUM(I36:I40)</f>
        <v>118200</v>
      </c>
      <c r="J35" s="48">
        <f t="shared" ref="J35:K35" si="11">SUM(J36:J40)</f>
        <v>0</v>
      </c>
      <c r="K35" s="48">
        <f t="shared" si="11"/>
        <v>118200</v>
      </c>
      <c r="L35" s="48">
        <f>SUM(L36:L40)</f>
        <v>147750</v>
      </c>
      <c r="M35" s="48">
        <f>SUM(M36:M40)</f>
        <v>59100</v>
      </c>
      <c r="N35" s="49" t="s">
        <v>250</v>
      </c>
      <c r="O35" s="54" t="s">
        <v>299</v>
      </c>
    </row>
    <row r="36" spans="1:15" ht="35.1" customHeight="1" x14ac:dyDescent="0.25">
      <c r="A36" s="21"/>
      <c r="B36" s="22"/>
      <c r="C36" s="23"/>
      <c r="D36" s="23"/>
      <c r="E36" s="23"/>
      <c r="F36" s="23"/>
      <c r="G36" s="25"/>
      <c r="H36" s="26" t="s">
        <v>34</v>
      </c>
      <c r="I36" s="27">
        <v>29900</v>
      </c>
      <c r="J36" s="27">
        <v>0</v>
      </c>
      <c r="K36" s="27">
        <f>SUM(I36:J36)</f>
        <v>29900</v>
      </c>
      <c r="L36" s="27">
        <f>K36*1.25</f>
        <v>37375</v>
      </c>
      <c r="M36" s="27">
        <f>K36/2</f>
        <v>14950</v>
      </c>
      <c r="N36" s="28"/>
      <c r="O36" s="61"/>
    </row>
    <row r="37" spans="1:15" ht="35.1" customHeight="1" x14ac:dyDescent="0.25">
      <c r="A37" s="21"/>
      <c r="B37" s="22"/>
      <c r="C37" s="23"/>
      <c r="D37" s="23"/>
      <c r="E37" s="23"/>
      <c r="F37" s="23"/>
      <c r="G37" s="25"/>
      <c r="H37" s="26" t="s">
        <v>35</v>
      </c>
      <c r="I37" s="27">
        <v>10000</v>
      </c>
      <c r="J37" s="27">
        <v>0</v>
      </c>
      <c r="K37" s="27">
        <f>SUM(I37:J37)</f>
        <v>10000</v>
      </c>
      <c r="L37" s="27">
        <f>K37*1.25</f>
        <v>12500</v>
      </c>
      <c r="M37" s="27">
        <f t="shared" ref="M37:M40" si="12">K37/2</f>
        <v>5000</v>
      </c>
      <c r="N37" s="28"/>
      <c r="O37" s="51"/>
    </row>
    <row r="38" spans="1:15" ht="35.1" customHeight="1" x14ac:dyDescent="0.25">
      <c r="A38" s="21"/>
      <c r="B38" s="22"/>
      <c r="C38" s="23"/>
      <c r="D38" s="23"/>
      <c r="E38" s="23"/>
      <c r="F38" s="23"/>
      <c r="G38" s="25"/>
      <c r="H38" s="26" t="s">
        <v>36</v>
      </c>
      <c r="I38" s="27">
        <v>56400</v>
      </c>
      <c r="J38" s="27">
        <v>0</v>
      </c>
      <c r="K38" s="27">
        <f>SUM(I38:J38)</f>
        <v>56400</v>
      </c>
      <c r="L38" s="27">
        <f>K38*1.25</f>
        <v>70500</v>
      </c>
      <c r="M38" s="27">
        <f t="shared" si="12"/>
        <v>28200</v>
      </c>
      <c r="N38" s="28"/>
      <c r="O38" s="51"/>
    </row>
    <row r="39" spans="1:15" ht="35.1" customHeight="1" x14ac:dyDescent="0.25">
      <c r="A39" s="21"/>
      <c r="B39" s="22"/>
      <c r="C39" s="23"/>
      <c r="D39" s="23"/>
      <c r="E39" s="23"/>
      <c r="F39" s="23"/>
      <c r="G39" s="25"/>
      <c r="H39" s="26" t="s">
        <v>37</v>
      </c>
      <c r="I39" s="27">
        <v>10600</v>
      </c>
      <c r="J39" s="27">
        <v>0</v>
      </c>
      <c r="K39" s="27">
        <f>SUM(I39:J39)</f>
        <v>10600</v>
      </c>
      <c r="L39" s="27">
        <f t="shared" ref="L39" si="13">K39*1.25</f>
        <v>13250</v>
      </c>
      <c r="M39" s="27">
        <f t="shared" si="12"/>
        <v>5300</v>
      </c>
      <c r="N39" s="28"/>
      <c r="O39" s="51"/>
    </row>
    <row r="40" spans="1:15" ht="35.1" customHeight="1" x14ac:dyDescent="0.25">
      <c r="A40" s="56"/>
      <c r="B40" s="57"/>
      <c r="C40" s="58"/>
      <c r="D40" s="58"/>
      <c r="E40" s="58"/>
      <c r="F40" s="58"/>
      <c r="G40" s="59"/>
      <c r="H40" s="40" t="s">
        <v>401</v>
      </c>
      <c r="I40" s="41">
        <v>11300</v>
      </c>
      <c r="J40" s="41">
        <v>0</v>
      </c>
      <c r="K40" s="27">
        <f>SUM(I40:J40)</f>
        <v>11300</v>
      </c>
      <c r="L40" s="27">
        <f>K40*1.25</f>
        <v>14125</v>
      </c>
      <c r="M40" s="27">
        <f t="shared" si="12"/>
        <v>5650</v>
      </c>
      <c r="N40" s="60"/>
      <c r="O40" s="29"/>
    </row>
    <row r="41" spans="1:15" s="55" customFormat="1" ht="36" x14ac:dyDescent="0.25">
      <c r="A41" s="43" t="s">
        <v>457</v>
      </c>
      <c r="B41" s="44" t="s">
        <v>170</v>
      </c>
      <c r="C41" s="45" t="s">
        <v>10</v>
      </c>
      <c r="D41" s="45" t="s">
        <v>11</v>
      </c>
      <c r="E41" s="46" t="s">
        <v>378</v>
      </c>
      <c r="F41" s="45" t="s">
        <v>12</v>
      </c>
      <c r="G41" s="47">
        <v>3222141</v>
      </c>
      <c r="H41" s="53" t="s">
        <v>384</v>
      </c>
      <c r="I41" s="48">
        <f>SUM(I42:I55)</f>
        <v>46600</v>
      </c>
      <c r="J41" s="48">
        <f t="shared" ref="J41:K41" si="14">SUM(J42:J55)</f>
        <v>12360</v>
      </c>
      <c r="K41" s="48">
        <f t="shared" si="14"/>
        <v>58960</v>
      </c>
      <c r="L41" s="48">
        <f>SUM(L42:L55)</f>
        <v>73700</v>
      </c>
      <c r="M41" s="48">
        <f>SUM(M42:M55)</f>
        <v>58960</v>
      </c>
      <c r="N41" s="49" t="s">
        <v>250</v>
      </c>
      <c r="O41" s="50" t="s">
        <v>299</v>
      </c>
    </row>
    <row r="42" spans="1:15" ht="35.1" customHeight="1" x14ac:dyDescent="0.25">
      <c r="A42" s="21"/>
      <c r="B42" s="22"/>
      <c r="C42" s="23"/>
      <c r="D42" s="23"/>
      <c r="E42" s="23"/>
      <c r="F42" s="23"/>
      <c r="G42" s="25"/>
      <c r="H42" s="26" t="s">
        <v>454</v>
      </c>
      <c r="I42" s="27">
        <v>4000</v>
      </c>
      <c r="J42" s="27">
        <v>-2155</v>
      </c>
      <c r="K42" s="27">
        <f t="shared" ref="K42:K55" si="15">SUM(I42:J42)</f>
        <v>1845</v>
      </c>
      <c r="L42" s="27">
        <f t="shared" ref="L42:L104" si="16">K42*1.25</f>
        <v>2306.25</v>
      </c>
      <c r="M42" s="27">
        <f>K42</f>
        <v>1845</v>
      </c>
      <c r="N42" s="28"/>
      <c r="O42" s="51"/>
    </row>
    <row r="43" spans="1:15" ht="35.1" customHeight="1" x14ac:dyDescent="0.25">
      <c r="A43" s="21"/>
      <c r="B43" s="22"/>
      <c r="C43" s="23"/>
      <c r="D43" s="23"/>
      <c r="E43" s="23"/>
      <c r="F43" s="23"/>
      <c r="G43" s="25"/>
      <c r="H43" s="26" t="s">
        <v>455</v>
      </c>
      <c r="I43" s="27">
        <v>0</v>
      </c>
      <c r="J43" s="27">
        <v>17820</v>
      </c>
      <c r="K43" s="27">
        <f t="shared" si="15"/>
        <v>17820</v>
      </c>
      <c r="L43" s="27">
        <f t="shared" si="16"/>
        <v>22275</v>
      </c>
      <c r="M43" s="27">
        <f t="shared" ref="M43:M55" si="17">K43</f>
        <v>17820</v>
      </c>
      <c r="N43" s="28"/>
      <c r="O43" s="51"/>
    </row>
    <row r="44" spans="1:15" ht="35.1" customHeight="1" x14ac:dyDescent="0.25">
      <c r="A44" s="21"/>
      <c r="B44" s="22"/>
      <c r="C44" s="23"/>
      <c r="D44" s="23"/>
      <c r="E44" s="23"/>
      <c r="F44" s="23"/>
      <c r="G44" s="25"/>
      <c r="H44" s="26" t="s">
        <v>38</v>
      </c>
      <c r="I44" s="27">
        <v>700</v>
      </c>
      <c r="J44" s="27">
        <v>-700</v>
      </c>
      <c r="K44" s="27">
        <f t="shared" si="15"/>
        <v>0</v>
      </c>
      <c r="L44" s="27">
        <f t="shared" si="16"/>
        <v>0</v>
      </c>
      <c r="M44" s="27">
        <f t="shared" si="17"/>
        <v>0</v>
      </c>
      <c r="N44" s="28"/>
      <c r="O44" s="51"/>
    </row>
    <row r="45" spans="1:15" ht="35.1" customHeight="1" x14ac:dyDescent="0.25">
      <c r="A45" s="21"/>
      <c r="B45" s="22"/>
      <c r="C45" s="23"/>
      <c r="D45" s="23"/>
      <c r="E45" s="23"/>
      <c r="F45" s="23"/>
      <c r="G45" s="25"/>
      <c r="H45" s="26" t="s">
        <v>39</v>
      </c>
      <c r="I45" s="27">
        <v>1300</v>
      </c>
      <c r="J45" s="27">
        <v>-1300</v>
      </c>
      <c r="K45" s="27">
        <f t="shared" si="15"/>
        <v>0</v>
      </c>
      <c r="L45" s="27">
        <f t="shared" si="16"/>
        <v>0</v>
      </c>
      <c r="M45" s="27">
        <f t="shared" si="17"/>
        <v>0</v>
      </c>
      <c r="N45" s="28"/>
      <c r="O45" s="51"/>
    </row>
    <row r="46" spans="1:15" ht="35.1" customHeight="1" x14ac:dyDescent="0.25">
      <c r="A46" s="21"/>
      <c r="B46" s="22"/>
      <c r="C46" s="23"/>
      <c r="D46" s="23"/>
      <c r="E46" s="23"/>
      <c r="F46" s="23"/>
      <c r="G46" s="25"/>
      <c r="H46" s="26" t="s">
        <v>40</v>
      </c>
      <c r="I46" s="27">
        <v>6600</v>
      </c>
      <c r="J46" s="27">
        <v>-6600</v>
      </c>
      <c r="K46" s="27">
        <f t="shared" si="15"/>
        <v>0</v>
      </c>
      <c r="L46" s="27">
        <f t="shared" si="16"/>
        <v>0</v>
      </c>
      <c r="M46" s="27">
        <f t="shared" si="17"/>
        <v>0</v>
      </c>
      <c r="N46" s="28"/>
      <c r="O46" s="51"/>
    </row>
    <row r="47" spans="1:15" ht="35.1" customHeight="1" x14ac:dyDescent="0.25">
      <c r="A47" s="21"/>
      <c r="B47" s="22"/>
      <c r="C47" s="23"/>
      <c r="D47" s="23"/>
      <c r="E47" s="23"/>
      <c r="F47" s="23"/>
      <c r="G47" s="25"/>
      <c r="H47" s="26" t="s">
        <v>41</v>
      </c>
      <c r="I47" s="27">
        <v>4000</v>
      </c>
      <c r="J47" s="27">
        <v>1150</v>
      </c>
      <c r="K47" s="27">
        <f t="shared" si="15"/>
        <v>5150</v>
      </c>
      <c r="L47" s="27">
        <f t="shared" si="16"/>
        <v>6437.5</v>
      </c>
      <c r="M47" s="27">
        <f t="shared" si="17"/>
        <v>5150</v>
      </c>
      <c r="N47" s="28"/>
      <c r="O47" s="51"/>
    </row>
    <row r="48" spans="1:15" ht="35.1" customHeight="1" x14ac:dyDescent="0.25">
      <c r="A48" s="21"/>
      <c r="B48" s="22"/>
      <c r="C48" s="23"/>
      <c r="D48" s="23"/>
      <c r="E48" s="23"/>
      <c r="F48" s="23"/>
      <c r="G48" s="25"/>
      <c r="H48" s="26" t="s">
        <v>42</v>
      </c>
      <c r="I48" s="27">
        <v>700</v>
      </c>
      <c r="J48" s="27">
        <v>-700</v>
      </c>
      <c r="K48" s="27">
        <f t="shared" si="15"/>
        <v>0</v>
      </c>
      <c r="L48" s="27">
        <f t="shared" si="16"/>
        <v>0</v>
      </c>
      <c r="M48" s="27">
        <f t="shared" si="17"/>
        <v>0</v>
      </c>
      <c r="N48" s="28"/>
      <c r="O48" s="51"/>
    </row>
    <row r="49" spans="1:15" ht="35.1" customHeight="1" x14ac:dyDescent="0.25">
      <c r="A49" s="21"/>
      <c r="B49" s="22"/>
      <c r="C49" s="23"/>
      <c r="D49" s="23"/>
      <c r="E49" s="23"/>
      <c r="F49" s="23"/>
      <c r="G49" s="25"/>
      <c r="H49" s="26" t="s">
        <v>43</v>
      </c>
      <c r="I49" s="27">
        <v>3300</v>
      </c>
      <c r="J49" s="27">
        <v>-3300</v>
      </c>
      <c r="K49" s="27">
        <f t="shared" si="15"/>
        <v>0</v>
      </c>
      <c r="L49" s="27">
        <f t="shared" si="16"/>
        <v>0</v>
      </c>
      <c r="M49" s="27">
        <f t="shared" si="17"/>
        <v>0</v>
      </c>
      <c r="N49" s="28"/>
      <c r="O49" s="51"/>
    </row>
    <row r="50" spans="1:15" ht="35.1" customHeight="1" x14ac:dyDescent="0.25">
      <c r="A50" s="21"/>
      <c r="B50" s="22"/>
      <c r="C50" s="23"/>
      <c r="D50" s="23"/>
      <c r="E50" s="23"/>
      <c r="F50" s="23"/>
      <c r="G50" s="25"/>
      <c r="H50" s="26" t="s">
        <v>44</v>
      </c>
      <c r="I50" s="27">
        <v>2700</v>
      </c>
      <c r="J50" s="27">
        <v>-2700</v>
      </c>
      <c r="K50" s="27">
        <f t="shared" si="15"/>
        <v>0</v>
      </c>
      <c r="L50" s="27">
        <f t="shared" si="16"/>
        <v>0</v>
      </c>
      <c r="M50" s="27">
        <f t="shared" si="17"/>
        <v>0</v>
      </c>
      <c r="N50" s="28"/>
      <c r="O50" s="51"/>
    </row>
    <row r="51" spans="1:15" ht="35.1" customHeight="1" x14ac:dyDescent="0.25">
      <c r="A51" s="21"/>
      <c r="B51" s="22"/>
      <c r="C51" s="23"/>
      <c r="D51" s="23"/>
      <c r="E51" s="23"/>
      <c r="F51" s="23"/>
      <c r="G51" s="25"/>
      <c r="H51" s="26" t="s">
        <v>456</v>
      </c>
      <c r="I51" s="27">
        <v>0</v>
      </c>
      <c r="J51" s="27">
        <v>5080</v>
      </c>
      <c r="K51" s="27">
        <f t="shared" si="15"/>
        <v>5080</v>
      </c>
      <c r="L51" s="27">
        <f t="shared" si="16"/>
        <v>6350</v>
      </c>
      <c r="M51" s="27">
        <f t="shared" si="17"/>
        <v>5080</v>
      </c>
      <c r="N51" s="28"/>
      <c r="O51" s="51"/>
    </row>
    <row r="52" spans="1:15" ht="35.1" customHeight="1" x14ac:dyDescent="0.25">
      <c r="A52" s="21"/>
      <c r="B52" s="22"/>
      <c r="C52" s="23"/>
      <c r="D52" s="23"/>
      <c r="E52" s="23"/>
      <c r="F52" s="23"/>
      <c r="G52" s="25"/>
      <c r="H52" s="26" t="s">
        <v>497</v>
      </c>
      <c r="I52" s="27">
        <v>10600</v>
      </c>
      <c r="J52" s="27">
        <v>-3895</v>
      </c>
      <c r="K52" s="27">
        <f t="shared" si="15"/>
        <v>6705</v>
      </c>
      <c r="L52" s="27">
        <f t="shared" si="16"/>
        <v>8381.25</v>
      </c>
      <c r="M52" s="27">
        <f t="shared" si="17"/>
        <v>6705</v>
      </c>
      <c r="N52" s="28"/>
      <c r="O52" s="51"/>
    </row>
    <row r="53" spans="1:15" ht="35.1" customHeight="1" x14ac:dyDescent="0.25">
      <c r="A53" s="21"/>
      <c r="B53" s="22"/>
      <c r="C53" s="23"/>
      <c r="D53" s="23"/>
      <c r="E53" s="23"/>
      <c r="F53" s="23"/>
      <c r="G53" s="25"/>
      <c r="H53" s="26" t="s">
        <v>267</v>
      </c>
      <c r="I53" s="27">
        <v>7300</v>
      </c>
      <c r="J53" s="27">
        <v>4490</v>
      </c>
      <c r="K53" s="27">
        <f t="shared" si="15"/>
        <v>11790</v>
      </c>
      <c r="L53" s="27">
        <f t="shared" si="16"/>
        <v>14737.5</v>
      </c>
      <c r="M53" s="27">
        <f t="shared" si="17"/>
        <v>11790</v>
      </c>
      <c r="N53" s="28"/>
      <c r="O53" s="51"/>
    </row>
    <row r="54" spans="1:15" ht="35.1" customHeight="1" x14ac:dyDescent="0.25">
      <c r="A54" s="21"/>
      <c r="B54" s="22"/>
      <c r="C54" s="23"/>
      <c r="D54" s="23"/>
      <c r="E54" s="23"/>
      <c r="F54" s="23"/>
      <c r="G54" s="25"/>
      <c r="H54" s="26" t="s">
        <v>160</v>
      </c>
      <c r="I54" s="27">
        <v>2700</v>
      </c>
      <c r="J54" s="27">
        <v>820</v>
      </c>
      <c r="K54" s="27">
        <f t="shared" si="15"/>
        <v>3520</v>
      </c>
      <c r="L54" s="27">
        <f t="shared" si="16"/>
        <v>4400</v>
      </c>
      <c r="M54" s="27">
        <f t="shared" si="17"/>
        <v>3520</v>
      </c>
      <c r="N54" s="28"/>
      <c r="O54" s="51"/>
    </row>
    <row r="55" spans="1:15" ht="35.1" customHeight="1" x14ac:dyDescent="0.25">
      <c r="A55" s="21"/>
      <c r="B55" s="22"/>
      <c r="C55" s="23"/>
      <c r="D55" s="23"/>
      <c r="E55" s="23"/>
      <c r="F55" s="23"/>
      <c r="G55" s="25"/>
      <c r="H55" s="26" t="s">
        <v>228</v>
      </c>
      <c r="I55" s="27">
        <v>2700</v>
      </c>
      <c r="J55" s="27">
        <v>4350</v>
      </c>
      <c r="K55" s="27">
        <f t="shared" si="15"/>
        <v>7050</v>
      </c>
      <c r="L55" s="27">
        <f t="shared" si="16"/>
        <v>8812.5</v>
      </c>
      <c r="M55" s="27">
        <f t="shared" si="17"/>
        <v>7050</v>
      </c>
      <c r="N55" s="28"/>
      <c r="O55" s="51"/>
    </row>
    <row r="56" spans="1:15" ht="35.1" customHeight="1" x14ac:dyDescent="0.25">
      <c r="A56" s="43"/>
      <c r="B56" s="44" t="s">
        <v>171</v>
      </c>
      <c r="C56" s="45" t="s">
        <v>9</v>
      </c>
      <c r="D56" s="45"/>
      <c r="E56" s="45"/>
      <c r="F56" s="45"/>
      <c r="G56" s="47">
        <v>3222104</v>
      </c>
      <c r="H56" s="53" t="s">
        <v>256</v>
      </c>
      <c r="I56" s="48">
        <f>SUM(I57:I58)</f>
        <v>22600</v>
      </c>
      <c r="J56" s="48">
        <f t="shared" ref="J56:K56" si="18">SUM(J57:J58)</f>
        <v>0</v>
      </c>
      <c r="K56" s="48">
        <f t="shared" si="18"/>
        <v>22600</v>
      </c>
      <c r="L56" s="48">
        <f>SUM(L57:L58)</f>
        <v>28250</v>
      </c>
      <c r="M56" s="48">
        <f>SUM(M57:M58)</f>
        <v>28250</v>
      </c>
      <c r="N56" s="49" t="s">
        <v>250</v>
      </c>
      <c r="O56" s="50"/>
    </row>
    <row r="57" spans="1:15" ht="35.1" customHeight="1" x14ac:dyDescent="0.25">
      <c r="A57" s="56"/>
      <c r="B57" s="57"/>
      <c r="C57" s="58"/>
      <c r="D57" s="58"/>
      <c r="E57" s="58"/>
      <c r="F57" s="58"/>
      <c r="G57" s="59"/>
      <c r="H57" s="40" t="s">
        <v>212</v>
      </c>
      <c r="I57" s="41">
        <v>17300</v>
      </c>
      <c r="J57" s="41">
        <v>0</v>
      </c>
      <c r="K57" s="41">
        <f>SUM(I57:J57)</f>
        <v>17300</v>
      </c>
      <c r="L57" s="27">
        <f t="shared" si="16"/>
        <v>21625</v>
      </c>
      <c r="M57" s="41">
        <f>K57*1.25</f>
        <v>21625</v>
      </c>
      <c r="N57" s="60"/>
      <c r="O57" s="29"/>
    </row>
    <row r="58" spans="1:15" ht="35.1" customHeight="1" x14ac:dyDescent="0.25">
      <c r="A58" s="21"/>
      <c r="B58" s="22"/>
      <c r="C58" s="23"/>
      <c r="D58" s="23"/>
      <c r="E58" s="23"/>
      <c r="F58" s="23"/>
      <c r="G58" s="25"/>
      <c r="H58" s="26" t="s">
        <v>213</v>
      </c>
      <c r="I58" s="41">
        <v>5300</v>
      </c>
      <c r="J58" s="41">
        <v>0</v>
      </c>
      <c r="K58" s="41">
        <f>SUM(I58:J58)</f>
        <v>5300</v>
      </c>
      <c r="L58" s="27">
        <f t="shared" si="16"/>
        <v>6625</v>
      </c>
      <c r="M58" s="41">
        <f>K58*1.25</f>
        <v>6625</v>
      </c>
      <c r="N58" s="60"/>
      <c r="O58" s="51"/>
    </row>
    <row r="59" spans="1:15" ht="36" x14ac:dyDescent="0.25">
      <c r="A59" s="43" t="s">
        <v>461</v>
      </c>
      <c r="B59" s="44" t="s">
        <v>172</v>
      </c>
      <c r="C59" s="45" t="s">
        <v>10</v>
      </c>
      <c r="D59" s="45" t="s">
        <v>11</v>
      </c>
      <c r="E59" s="46" t="s">
        <v>377</v>
      </c>
      <c r="F59" s="45" t="s">
        <v>12</v>
      </c>
      <c r="G59" s="47">
        <v>3222105</v>
      </c>
      <c r="H59" s="53" t="s">
        <v>45</v>
      </c>
      <c r="I59" s="48">
        <f>SUM(I60:I72)</f>
        <v>63500</v>
      </c>
      <c r="J59" s="48">
        <f t="shared" ref="J59:K59" si="19">SUM(J60:J72)</f>
        <v>78500</v>
      </c>
      <c r="K59" s="48">
        <f t="shared" si="19"/>
        <v>142000</v>
      </c>
      <c r="L59" s="48">
        <f>SUM(L60:L72)</f>
        <v>177500</v>
      </c>
      <c r="M59" s="48">
        <f>SUM(M60:M72)</f>
        <v>177500</v>
      </c>
      <c r="N59" s="49" t="s">
        <v>250</v>
      </c>
      <c r="O59" s="50" t="s">
        <v>299</v>
      </c>
    </row>
    <row r="60" spans="1:15" ht="51.75" customHeight="1" x14ac:dyDescent="0.25">
      <c r="A60" s="21"/>
      <c r="B60" s="57"/>
      <c r="C60" s="23"/>
      <c r="D60" s="23"/>
      <c r="E60" s="23"/>
      <c r="F60" s="23"/>
      <c r="G60" s="25"/>
      <c r="H60" s="26" t="s">
        <v>46</v>
      </c>
      <c r="I60" s="27">
        <v>8600</v>
      </c>
      <c r="J60" s="27">
        <v>-1150</v>
      </c>
      <c r="K60" s="27">
        <f t="shared" ref="K60:K72" si="20">SUM(I60:J60)</f>
        <v>7450</v>
      </c>
      <c r="L60" s="27">
        <f t="shared" si="16"/>
        <v>9312.5</v>
      </c>
      <c r="M60" s="27">
        <f>K60*1.25</f>
        <v>9312.5</v>
      </c>
      <c r="N60" s="28"/>
      <c r="O60" s="51"/>
    </row>
    <row r="61" spans="1:15" ht="35.1" customHeight="1" x14ac:dyDescent="0.25">
      <c r="A61" s="21"/>
      <c r="B61" s="22"/>
      <c r="C61" s="23"/>
      <c r="D61" s="23"/>
      <c r="E61" s="23"/>
      <c r="F61" s="23"/>
      <c r="G61" s="25"/>
      <c r="H61" s="26" t="s">
        <v>47</v>
      </c>
      <c r="I61" s="27">
        <v>7300</v>
      </c>
      <c r="J61" s="27">
        <v>10150</v>
      </c>
      <c r="K61" s="27">
        <f t="shared" si="20"/>
        <v>17450</v>
      </c>
      <c r="L61" s="27">
        <f t="shared" si="16"/>
        <v>21812.5</v>
      </c>
      <c r="M61" s="27">
        <f t="shared" ref="M61:M72" si="21">K61*1.25</f>
        <v>21812.5</v>
      </c>
      <c r="N61" s="28"/>
      <c r="O61" s="51"/>
    </row>
    <row r="62" spans="1:15" ht="35.1" customHeight="1" x14ac:dyDescent="0.25">
      <c r="A62" s="21"/>
      <c r="B62" s="22"/>
      <c r="C62" s="23"/>
      <c r="D62" s="23"/>
      <c r="E62" s="23"/>
      <c r="F62" s="23"/>
      <c r="G62" s="25"/>
      <c r="H62" s="26" t="s">
        <v>48</v>
      </c>
      <c r="I62" s="27">
        <v>2000</v>
      </c>
      <c r="J62" s="27">
        <v>550</v>
      </c>
      <c r="K62" s="27">
        <f t="shared" si="20"/>
        <v>2550</v>
      </c>
      <c r="L62" s="27">
        <f t="shared" si="16"/>
        <v>3187.5</v>
      </c>
      <c r="M62" s="27">
        <f t="shared" si="21"/>
        <v>3187.5</v>
      </c>
      <c r="N62" s="28"/>
      <c r="O62" s="51"/>
    </row>
    <row r="63" spans="1:15" ht="35.1" customHeight="1" x14ac:dyDescent="0.25">
      <c r="A63" s="21"/>
      <c r="B63" s="22"/>
      <c r="C63" s="23"/>
      <c r="D63" s="23"/>
      <c r="E63" s="23"/>
      <c r="F63" s="23"/>
      <c r="G63" s="25"/>
      <c r="H63" s="26" t="s">
        <v>49</v>
      </c>
      <c r="I63" s="27">
        <v>2700</v>
      </c>
      <c r="J63" s="27">
        <v>1450</v>
      </c>
      <c r="K63" s="27">
        <f t="shared" si="20"/>
        <v>4150</v>
      </c>
      <c r="L63" s="27">
        <f t="shared" si="16"/>
        <v>5187.5</v>
      </c>
      <c r="M63" s="27">
        <f t="shared" si="21"/>
        <v>5187.5</v>
      </c>
      <c r="N63" s="28"/>
      <c r="O63" s="51"/>
    </row>
    <row r="64" spans="1:15" ht="35.1" customHeight="1" x14ac:dyDescent="0.25">
      <c r="A64" s="21"/>
      <c r="B64" s="22"/>
      <c r="C64" s="23"/>
      <c r="D64" s="23"/>
      <c r="E64" s="23"/>
      <c r="F64" s="23"/>
      <c r="G64" s="25"/>
      <c r="H64" s="26" t="s">
        <v>50</v>
      </c>
      <c r="I64" s="27">
        <v>4600</v>
      </c>
      <c r="J64" s="27">
        <v>15850</v>
      </c>
      <c r="K64" s="27">
        <f t="shared" si="20"/>
        <v>20450</v>
      </c>
      <c r="L64" s="27">
        <f t="shared" si="16"/>
        <v>25562.5</v>
      </c>
      <c r="M64" s="27">
        <f t="shared" si="21"/>
        <v>25562.5</v>
      </c>
      <c r="N64" s="28"/>
      <c r="O64" s="51"/>
    </row>
    <row r="65" spans="1:15" ht="35.1" customHeight="1" x14ac:dyDescent="0.25">
      <c r="A65" s="21"/>
      <c r="B65" s="22"/>
      <c r="C65" s="23"/>
      <c r="D65" s="23"/>
      <c r="E65" s="23"/>
      <c r="F65" s="23"/>
      <c r="G65" s="25"/>
      <c r="H65" s="26" t="s">
        <v>51</v>
      </c>
      <c r="I65" s="27">
        <v>4600</v>
      </c>
      <c r="J65" s="27">
        <v>4450</v>
      </c>
      <c r="K65" s="27">
        <f t="shared" si="20"/>
        <v>9050</v>
      </c>
      <c r="L65" s="27">
        <f t="shared" si="16"/>
        <v>11312.5</v>
      </c>
      <c r="M65" s="27">
        <f t="shared" si="21"/>
        <v>11312.5</v>
      </c>
      <c r="N65" s="28"/>
      <c r="O65" s="51"/>
    </row>
    <row r="66" spans="1:15" ht="35.1" customHeight="1" x14ac:dyDescent="0.25">
      <c r="A66" s="21"/>
      <c r="B66" s="22"/>
      <c r="C66" s="23"/>
      <c r="D66" s="23"/>
      <c r="E66" s="23"/>
      <c r="F66" s="23"/>
      <c r="G66" s="25"/>
      <c r="H66" s="26" t="s">
        <v>52</v>
      </c>
      <c r="I66" s="27">
        <v>4600</v>
      </c>
      <c r="J66" s="27">
        <v>7200</v>
      </c>
      <c r="K66" s="27">
        <f t="shared" si="20"/>
        <v>11800</v>
      </c>
      <c r="L66" s="27">
        <f t="shared" si="16"/>
        <v>14750</v>
      </c>
      <c r="M66" s="27">
        <f t="shared" si="21"/>
        <v>14750</v>
      </c>
      <c r="N66" s="28"/>
      <c r="O66" s="51"/>
    </row>
    <row r="67" spans="1:15" ht="35.1" customHeight="1" x14ac:dyDescent="0.25">
      <c r="A67" s="21"/>
      <c r="B67" s="22"/>
      <c r="C67" s="23"/>
      <c r="D67" s="23"/>
      <c r="E67" s="23"/>
      <c r="F67" s="23"/>
      <c r="G67" s="25"/>
      <c r="H67" s="26" t="s">
        <v>53</v>
      </c>
      <c r="I67" s="27">
        <v>6600</v>
      </c>
      <c r="J67" s="27">
        <v>2300</v>
      </c>
      <c r="K67" s="27">
        <f t="shared" si="20"/>
        <v>8900</v>
      </c>
      <c r="L67" s="27">
        <f t="shared" si="16"/>
        <v>11125</v>
      </c>
      <c r="M67" s="27">
        <f t="shared" si="21"/>
        <v>11125</v>
      </c>
      <c r="N67" s="28"/>
      <c r="O67" s="51"/>
    </row>
    <row r="68" spans="1:15" ht="35.1" customHeight="1" x14ac:dyDescent="0.25">
      <c r="A68" s="21"/>
      <c r="B68" s="22"/>
      <c r="C68" s="23"/>
      <c r="D68" s="23"/>
      <c r="E68" s="23"/>
      <c r="F68" s="23"/>
      <c r="G68" s="25"/>
      <c r="H68" s="26" t="s">
        <v>54</v>
      </c>
      <c r="I68" s="27">
        <v>4000</v>
      </c>
      <c r="J68" s="27">
        <v>550</v>
      </c>
      <c r="K68" s="27">
        <f t="shared" si="20"/>
        <v>4550</v>
      </c>
      <c r="L68" s="27">
        <f t="shared" si="16"/>
        <v>5687.5</v>
      </c>
      <c r="M68" s="27">
        <f t="shared" si="21"/>
        <v>5687.5</v>
      </c>
      <c r="N68" s="28"/>
      <c r="O68" s="51"/>
    </row>
    <row r="69" spans="1:15" ht="35.1" customHeight="1" x14ac:dyDescent="0.25">
      <c r="A69" s="21"/>
      <c r="B69" s="22"/>
      <c r="C69" s="23"/>
      <c r="D69" s="23"/>
      <c r="E69" s="23"/>
      <c r="F69" s="23"/>
      <c r="G69" s="25"/>
      <c r="H69" s="26" t="s">
        <v>173</v>
      </c>
      <c r="I69" s="27">
        <v>13900</v>
      </c>
      <c r="J69" s="27">
        <v>17850</v>
      </c>
      <c r="K69" s="27">
        <f t="shared" si="20"/>
        <v>31750</v>
      </c>
      <c r="L69" s="27">
        <f t="shared" si="16"/>
        <v>39687.5</v>
      </c>
      <c r="M69" s="27">
        <f t="shared" si="21"/>
        <v>39687.5</v>
      </c>
      <c r="N69" s="28"/>
      <c r="O69" s="51"/>
    </row>
    <row r="70" spans="1:15" ht="35.1" customHeight="1" x14ac:dyDescent="0.25">
      <c r="A70" s="21"/>
      <c r="B70" s="22"/>
      <c r="C70" s="23"/>
      <c r="D70" s="23"/>
      <c r="E70" s="23"/>
      <c r="F70" s="23"/>
      <c r="G70" s="25"/>
      <c r="H70" s="26" t="s">
        <v>200</v>
      </c>
      <c r="I70" s="27">
        <v>4600</v>
      </c>
      <c r="J70" s="27">
        <v>10500</v>
      </c>
      <c r="K70" s="27">
        <f t="shared" si="20"/>
        <v>15100</v>
      </c>
      <c r="L70" s="27">
        <f t="shared" si="16"/>
        <v>18875</v>
      </c>
      <c r="M70" s="27">
        <f t="shared" si="21"/>
        <v>18875</v>
      </c>
      <c r="N70" s="28"/>
      <c r="O70" s="51"/>
    </row>
    <row r="71" spans="1:15" ht="35.1" customHeight="1" x14ac:dyDescent="0.25">
      <c r="A71" s="21"/>
      <c r="B71" s="22"/>
      <c r="C71" s="23"/>
      <c r="D71" s="23"/>
      <c r="E71" s="23"/>
      <c r="F71" s="23"/>
      <c r="G71" s="25"/>
      <c r="H71" s="26" t="s">
        <v>459</v>
      </c>
      <c r="I71" s="27">
        <v>0</v>
      </c>
      <c r="J71" s="27">
        <v>1200</v>
      </c>
      <c r="K71" s="27">
        <f t="shared" si="20"/>
        <v>1200</v>
      </c>
      <c r="L71" s="27">
        <f t="shared" si="16"/>
        <v>1500</v>
      </c>
      <c r="M71" s="27">
        <f t="shared" si="21"/>
        <v>1500</v>
      </c>
      <c r="N71" s="28"/>
      <c r="O71" s="51"/>
    </row>
    <row r="72" spans="1:15" ht="35.1" customHeight="1" x14ac:dyDescent="0.25">
      <c r="A72" s="21"/>
      <c r="B72" s="22"/>
      <c r="C72" s="23"/>
      <c r="D72" s="23"/>
      <c r="E72" s="23"/>
      <c r="F72" s="23"/>
      <c r="G72" s="25"/>
      <c r="H72" s="26" t="s">
        <v>460</v>
      </c>
      <c r="I72" s="27">
        <v>0</v>
      </c>
      <c r="J72" s="27">
        <v>7600</v>
      </c>
      <c r="K72" s="27">
        <f t="shared" si="20"/>
        <v>7600</v>
      </c>
      <c r="L72" s="27">
        <f t="shared" si="16"/>
        <v>9500</v>
      </c>
      <c r="M72" s="27">
        <f t="shared" si="21"/>
        <v>9500</v>
      </c>
      <c r="N72" s="28"/>
      <c r="O72" s="51"/>
    </row>
    <row r="73" spans="1:15" ht="36" x14ac:dyDescent="0.25">
      <c r="A73" s="43"/>
      <c r="B73" s="44" t="s">
        <v>171</v>
      </c>
      <c r="C73" s="45" t="s">
        <v>10</v>
      </c>
      <c r="D73" s="45" t="s">
        <v>11</v>
      </c>
      <c r="E73" s="46" t="s">
        <v>380</v>
      </c>
      <c r="F73" s="45" t="s">
        <v>12</v>
      </c>
      <c r="G73" s="47">
        <v>3222105</v>
      </c>
      <c r="H73" s="44" t="s">
        <v>55</v>
      </c>
      <c r="I73" s="48">
        <f>SUM(I74:I84)</f>
        <v>66100</v>
      </c>
      <c r="J73" s="48">
        <f t="shared" ref="J73:K73" si="22">SUM(J74:J84)</f>
        <v>0</v>
      </c>
      <c r="K73" s="48">
        <f t="shared" si="22"/>
        <v>66100</v>
      </c>
      <c r="L73" s="48">
        <f>SUM(L74:L84)</f>
        <v>82625</v>
      </c>
      <c r="M73" s="48">
        <f>SUM(M74:M84)</f>
        <v>82625</v>
      </c>
      <c r="N73" s="49" t="s">
        <v>250</v>
      </c>
      <c r="O73" s="50" t="s">
        <v>299</v>
      </c>
    </row>
    <row r="74" spans="1:15" ht="35.1" customHeight="1" x14ac:dyDescent="0.25">
      <c r="A74" s="21"/>
      <c r="B74" s="22"/>
      <c r="C74" s="23"/>
      <c r="D74" s="23"/>
      <c r="E74" s="23"/>
      <c r="F74" s="23"/>
      <c r="G74" s="25"/>
      <c r="H74" s="26" t="s">
        <v>56</v>
      </c>
      <c r="I74" s="27">
        <v>13900</v>
      </c>
      <c r="J74" s="27">
        <v>0</v>
      </c>
      <c r="K74" s="27">
        <f t="shared" ref="K74:K84" si="23">SUM(I74:J74)</f>
        <v>13900</v>
      </c>
      <c r="L74" s="27">
        <f t="shared" si="16"/>
        <v>17375</v>
      </c>
      <c r="M74" s="27">
        <f>K74*1.25</f>
        <v>17375</v>
      </c>
      <c r="N74" s="28"/>
      <c r="O74" s="61"/>
    </row>
    <row r="75" spans="1:15" ht="35.1" customHeight="1" x14ac:dyDescent="0.25">
      <c r="A75" s="21"/>
      <c r="B75" s="22"/>
      <c r="C75" s="23"/>
      <c r="D75" s="23"/>
      <c r="E75" s="23"/>
      <c r="F75" s="23"/>
      <c r="G75" s="25"/>
      <c r="H75" s="26" t="s">
        <v>57</v>
      </c>
      <c r="I75" s="27">
        <v>23200</v>
      </c>
      <c r="J75" s="27">
        <v>0</v>
      </c>
      <c r="K75" s="27">
        <f t="shared" si="23"/>
        <v>23200</v>
      </c>
      <c r="L75" s="27">
        <f t="shared" si="16"/>
        <v>29000</v>
      </c>
      <c r="M75" s="27">
        <f t="shared" ref="M75:M84" si="24">K75*1.25</f>
        <v>29000</v>
      </c>
      <c r="N75" s="28"/>
      <c r="O75" s="61"/>
    </row>
    <row r="76" spans="1:15" ht="35.1" customHeight="1" x14ac:dyDescent="0.25">
      <c r="A76" s="21"/>
      <c r="B76" s="22"/>
      <c r="C76" s="23"/>
      <c r="D76" s="23"/>
      <c r="E76" s="23"/>
      <c r="F76" s="23"/>
      <c r="G76" s="25"/>
      <c r="H76" s="26" t="s">
        <v>58</v>
      </c>
      <c r="I76" s="27">
        <v>4600</v>
      </c>
      <c r="J76" s="27">
        <v>0</v>
      </c>
      <c r="K76" s="27">
        <f t="shared" si="23"/>
        <v>4600</v>
      </c>
      <c r="L76" s="27">
        <f t="shared" si="16"/>
        <v>5750</v>
      </c>
      <c r="M76" s="27">
        <f t="shared" si="24"/>
        <v>5750</v>
      </c>
      <c r="N76" s="28"/>
      <c r="O76" s="61"/>
    </row>
    <row r="77" spans="1:15" ht="35.1" customHeight="1" x14ac:dyDescent="0.25">
      <c r="A77" s="21"/>
      <c r="B77" s="22"/>
      <c r="C77" s="23"/>
      <c r="D77" s="23"/>
      <c r="E77" s="23"/>
      <c r="F77" s="23"/>
      <c r="G77" s="25"/>
      <c r="H77" s="62" t="s">
        <v>240</v>
      </c>
      <c r="I77" s="27">
        <v>2000</v>
      </c>
      <c r="J77" s="27">
        <v>0</v>
      </c>
      <c r="K77" s="27">
        <f t="shared" si="23"/>
        <v>2000</v>
      </c>
      <c r="L77" s="27">
        <f t="shared" si="16"/>
        <v>2500</v>
      </c>
      <c r="M77" s="27">
        <f t="shared" si="24"/>
        <v>2500</v>
      </c>
      <c r="N77" s="28"/>
      <c r="O77" s="51"/>
    </row>
    <row r="78" spans="1:15" ht="35.1" customHeight="1" x14ac:dyDescent="0.25">
      <c r="A78" s="21"/>
      <c r="B78" s="22"/>
      <c r="C78" s="23"/>
      <c r="D78" s="23"/>
      <c r="E78" s="23"/>
      <c r="F78" s="23"/>
      <c r="G78" s="25"/>
      <c r="H78" s="26" t="s">
        <v>59</v>
      </c>
      <c r="I78" s="27">
        <v>4600</v>
      </c>
      <c r="J78" s="27">
        <v>0</v>
      </c>
      <c r="K78" s="27">
        <f t="shared" si="23"/>
        <v>4600</v>
      </c>
      <c r="L78" s="27">
        <f t="shared" si="16"/>
        <v>5750</v>
      </c>
      <c r="M78" s="27">
        <f t="shared" si="24"/>
        <v>5750</v>
      </c>
      <c r="N78" s="28"/>
      <c r="O78" s="51"/>
    </row>
    <row r="79" spans="1:15" ht="35.1" customHeight="1" x14ac:dyDescent="0.25">
      <c r="A79" s="21"/>
      <c r="B79" s="22"/>
      <c r="C79" s="23"/>
      <c r="D79" s="23"/>
      <c r="E79" s="23"/>
      <c r="F79" s="23"/>
      <c r="G79" s="25"/>
      <c r="H79" s="26" t="s">
        <v>214</v>
      </c>
      <c r="I79" s="27">
        <v>4600</v>
      </c>
      <c r="J79" s="27">
        <v>0</v>
      </c>
      <c r="K79" s="27">
        <f t="shared" si="23"/>
        <v>4600</v>
      </c>
      <c r="L79" s="27">
        <f t="shared" si="16"/>
        <v>5750</v>
      </c>
      <c r="M79" s="27">
        <f t="shared" si="24"/>
        <v>5750</v>
      </c>
      <c r="N79" s="28"/>
      <c r="O79" s="51"/>
    </row>
    <row r="80" spans="1:15" ht="35.1" customHeight="1" x14ac:dyDescent="0.25">
      <c r="A80" s="21"/>
      <c r="B80" s="22"/>
      <c r="C80" s="23"/>
      <c r="D80" s="23"/>
      <c r="E80" s="23"/>
      <c r="F80" s="23"/>
      <c r="G80" s="25"/>
      <c r="H80" s="26" t="s">
        <v>241</v>
      </c>
      <c r="I80" s="27">
        <v>6600</v>
      </c>
      <c r="J80" s="27">
        <v>0</v>
      </c>
      <c r="K80" s="27">
        <f t="shared" si="23"/>
        <v>6600</v>
      </c>
      <c r="L80" s="27">
        <f t="shared" si="16"/>
        <v>8250</v>
      </c>
      <c r="M80" s="27">
        <f t="shared" si="24"/>
        <v>8250</v>
      </c>
      <c r="N80" s="28"/>
      <c r="O80" s="51"/>
    </row>
    <row r="81" spans="1:15" ht="35.1" customHeight="1" x14ac:dyDescent="0.25">
      <c r="A81" s="21"/>
      <c r="B81" s="22"/>
      <c r="C81" s="23"/>
      <c r="D81" s="23"/>
      <c r="E81" s="23"/>
      <c r="F81" s="23"/>
      <c r="G81" s="25"/>
      <c r="H81" s="40" t="s">
        <v>217</v>
      </c>
      <c r="I81" s="27">
        <v>1300</v>
      </c>
      <c r="J81" s="27">
        <v>0</v>
      </c>
      <c r="K81" s="27">
        <f t="shared" si="23"/>
        <v>1300</v>
      </c>
      <c r="L81" s="27">
        <f t="shared" si="16"/>
        <v>1625</v>
      </c>
      <c r="M81" s="27">
        <f t="shared" si="24"/>
        <v>1625</v>
      </c>
      <c r="N81" s="28"/>
      <c r="O81" s="51"/>
    </row>
    <row r="82" spans="1:15" ht="35.1" customHeight="1" x14ac:dyDescent="0.25">
      <c r="A82" s="21"/>
      <c r="B82" s="22"/>
      <c r="C82" s="23"/>
      <c r="D82" s="23"/>
      <c r="E82" s="23"/>
      <c r="F82" s="23"/>
      <c r="G82" s="25"/>
      <c r="H82" s="40" t="s">
        <v>242</v>
      </c>
      <c r="I82" s="27">
        <v>1300</v>
      </c>
      <c r="J82" s="27">
        <v>0</v>
      </c>
      <c r="K82" s="27">
        <f t="shared" si="23"/>
        <v>1300</v>
      </c>
      <c r="L82" s="27">
        <f t="shared" si="16"/>
        <v>1625</v>
      </c>
      <c r="M82" s="27">
        <f t="shared" si="24"/>
        <v>1625</v>
      </c>
      <c r="N82" s="28"/>
      <c r="O82" s="51"/>
    </row>
    <row r="83" spans="1:15" ht="35.1" customHeight="1" x14ac:dyDescent="0.25">
      <c r="A83" s="21"/>
      <c r="B83" s="22"/>
      <c r="C83" s="23"/>
      <c r="D83" s="23"/>
      <c r="E83" s="23"/>
      <c r="F83" s="23"/>
      <c r="G83" s="25"/>
      <c r="H83" s="40" t="s">
        <v>67</v>
      </c>
      <c r="I83" s="27">
        <v>1300</v>
      </c>
      <c r="J83" s="27">
        <v>0</v>
      </c>
      <c r="K83" s="27">
        <f t="shared" si="23"/>
        <v>1300</v>
      </c>
      <c r="L83" s="27">
        <f t="shared" si="16"/>
        <v>1625</v>
      </c>
      <c r="M83" s="27">
        <f t="shared" si="24"/>
        <v>1625</v>
      </c>
      <c r="N83" s="28"/>
      <c r="O83" s="51"/>
    </row>
    <row r="84" spans="1:15" ht="35.1" customHeight="1" x14ac:dyDescent="0.25">
      <c r="A84" s="21"/>
      <c r="B84" s="22"/>
      <c r="C84" s="23"/>
      <c r="D84" s="23"/>
      <c r="E84" s="23"/>
      <c r="F84" s="23"/>
      <c r="G84" s="25"/>
      <c r="H84" s="40" t="s">
        <v>335</v>
      </c>
      <c r="I84" s="27">
        <v>2700</v>
      </c>
      <c r="J84" s="27">
        <v>0</v>
      </c>
      <c r="K84" s="27">
        <f t="shared" si="23"/>
        <v>2700</v>
      </c>
      <c r="L84" s="27">
        <f t="shared" si="16"/>
        <v>3375</v>
      </c>
      <c r="M84" s="27">
        <f t="shared" si="24"/>
        <v>3375</v>
      </c>
      <c r="N84" s="28"/>
      <c r="O84" s="51"/>
    </row>
    <row r="85" spans="1:15" ht="35.1" customHeight="1" x14ac:dyDescent="0.25">
      <c r="A85" s="43"/>
      <c r="B85" s="53" t="s">
        <v>253</v>
      </c>
      <c r="C85" s="45" t="s">
        <v>9</v>
      </c>
      <c r="D85" s="45"/>
      <c r="E85" s="46"/>
      <c r="F85" s="45" t="s">
        <v>12</v>
      </c>
      <c r="G85" s="47">
        <v>3222105</v>
      </c>
      <c r="H85" s="53" t="s">
        <v>255</v>
      </c>
      <c r="I85" s="48">
        <f>SUM(I86:I88)</f>
        <v>15900</v>
      </c>
      <c r="J85" s="48">
        <f t="shared" ref="J85:K85" si="25">SUM(J86:J88)</f>
        <v>10100</v>
      </c>
      <c r="K85" s="48">
        <f t="shared" si="25"/>
        <v>26000</v>
      </c>
      <c r="L85" s="48">
        <f>SUM(L86:L88)</f>
        <v>32500</v>
      </c>
      <c r="M85" s="48">
        <f>SUM(M86:M88)</f>
        <v>32500</v>
      </c>
      <c r="N85" s="49" t="s">
        <v>250</v>
      </c>
      <c r="O85" s="50"/>
    </row>
    <row r="86" spans="1:15" ht="35.1" customHeight="1" x14ac:dyDescent="0.25">
      <c r="A86" s="63"/>
      <c r="B86" s="40"/>
      <c r="C86" s="40"/>
      <c r="D86" s="40"/>
      <c r="E86" s="40"/>
      <c r="F86" s="40"/>
      <c r="G86" s="40"/>
      <c r="H86" s="40" t="s">
        <v>251</v>
      </c>
      <c r="I86" s="41">
        <v>4000</v>
      </c>
      <c r="J86" s="41">
        <v>1200</v>
      </c>
      <c r="K86" s="41">
        <f>SUM(I86:J86)</f>
        <v>5200</v>
      </c>
      <c r="L86" s="27">
        <f t="shared" si="16"/>
        <v>6500</v>
      </c>
      <c r="M86" s="27">
        <f>K86*1.25</f>
        <v>6500</v>
      </c>
      <c r="N86" s="60"/>
      <c r="O86" s="64"/>
    </row>
    <row r="87" spans="1:15" ht="35.1" customHeight="1" x14ac:dyDescent="0.25">
      <c r="A87" s="63"/>
      <c r="B87" s="40"/>
      <c r="C87" s="40"/>
      <c r="D87" s="40"/>
      <c r="E87" s="40"/>
      <c r="F87" s="40"/>
      <c r="G87" s="40"/>
      <c r="H87" s="40" t="s">
        <v>252</v>
      </c>
      <c r="I87" s="41">
        <v>4600</v>
      </c>
      <c r="J87" s="41">
        <v>4400</v>
      </c>
      <c r="K87" s="41">
        <f>SUM(I87:J87)</f>
        <v>9000</v>
      </c>
      <c r="L87" s="27">
        <f t="shared" si="16"/>
        <v>11250</v>
      </c>
      <c r="M87" s="27">
        <f t="shared" ref="M87:M88" si="26">K87*1.25</f>
        <v>11250</v>
      </c>
      <c r="N87" s="28"/>
      <c r="O87" s="64"/>
    </row>
    <row r="88" spans="1:15" ht="35.1" customHeight="1" x14ac:dyDescent="0.25">
      <c r="A88" s="63"/>
      <c r="B88" s="40"/>
      <c r="C88" s="40"/>
      <c r="D88" s="40"/>
      <c r="E88" s="40"/>
      <c r="F88" s="40"/>
      <c r="G88" s="40"/>
      <c r="H88" s="40" t="s">
        <v>257</v>
      </c>
      <c r="I88" s="41">
        <v>7300</v>
      </c>
      <c r="J88" s="41">
        <v>4500</v>
      </c>
      <c r="K88" s="41">
        <f>SUM(I88:J88)</f>
        <v>11800</v>
      </c>
      <c r="L88" s="27">
        <f t="shared" si="16"/>
        <v>14750</v>
      </c>
      <c r="M88" s="27">
        <f t="shared" si="26"/>
        <v>14750</v>
      </c>
      <c r="N88" s="28"/>
      <c r="O88" s="64"/>
    </row>
    <row r="89" spans="1:15" ht="35.1" customHeight="1" x14ac:dyDescent="0.25">
      <c r="A89" s="43" t="s">
        <v>436</v>
      </c>
      <c r="B89" s="44" t="s">
        <v>253</v>
      </c>
      <c r="C89" s="45" t="s">
        <v>9</v>
      </c>
      <c r="D89" s="45"/>
      <c r="E89" s="46"/>
      <c r="F89" s="45"/>
      <c r="G89" s="47">
        <v>3222105</v>
      </c>
      <c r="H89" s="53" t="s">
        <v>473</v>
      </c>
      <c r="I89" s="48">
        <v>0</v>
      </c>
      <c r="J89" s="48">
        <v>7560</v>
      </c>
      <c r="K89" s="48">
        <f>SUM(I89:J89)</f>
        <v>7560</v>
      </c>
      <c r="L89" s="48">
        <f t="shared" si="16"/>
        <v>9450</v>
      </c>
      <c r="M89" s="48">
        <f>K89*1.25</f>
        <v>9450</v>
      </c>
      <c r="N89" s="49" t="s">
        <v>250</v>
      </c>
      <c r="O89" s="50"/>
    </row>
    <row r="90" spans="1:15" ht="35.1" customHeight="1" x14ac:dyDescent="0.25">
      <c r="A90" s="43"/>
      <c r="B90" s="44" t="s">
        <v>178</v>
      </c>
      <c r="C90" s="45" t="s">
        <v>9</v>
      </c>
      <c r="D90" s="45"/>
      <c r="E90" s="46"/>
      <c r="F90" s="45"/>
      <c r="G90" s="47">
        <v>3222105</v>
      </c>
      <c r="H90" s="53" t="s">
        <v>385</v>
      </c>
      <c r="I90" s="48">
        <f>SUM(I91:I95)</f>
        <v>16500</v>
      </c>
      <c r="J90" s="48">
        <f t="shared" ref="J90:K90" si="27">SUM(J91:J95)</f>
        <v>0</v>
      </c>
      <c r="K90" s="48">
        <f t="shared" si="27"/>
        <v>16500</v>
      </c>
      <c r="L90" s="48">
        <f>SUM(L91:L95)</f>
        <v>20625</v>
      </c>
      <c r="M90" s="48">
        <f>SUM(M91:M95)</f>
        <v>16500</v>
      </c>
      <c r="N90" s="49" t="s">
        <v>250</v>
      </c>
      <c r="O90" s="50"/>
    </row>
    <row r="91" spans="1:15" ht="35.1" customHeight="1" x14ac:dyDescent="0.25">
      <c r="A91" s="65"/>
      <c r="B91" s="66"/>
      <c r="C91" s="67"/>
      <c r="D91" s="67"/>
      <c r="E91" s="68"/>
      <c r="F91" s="67"/>
      <c r="G91" s="69"/>
      <c r="H91" s="40" t="s">
        <v>388</v>
      </c>
      <c r="I91" s="41">
        <v>4600</v>
      </c>
      <c r="J91" s="41">
        <v>0</v>
      </c>
      <c r="K91" s="41">
        <f>SUM(I91:J91)</f>
        <v>4600</v>
      </c>
      <c r="L91" s="27">
        <f t="shared" si="16"/>
        <v>5750</v>
      </c>
      <c r="M91" s="41">
        <f>K91</f>
        <v>4600</v>
      </c>
      <c r="N91" s="70"/>
      <c r="O91" s="71"/>
    </row>
    <row r="92" spans="1:15" ht="35.1" customHeight="1" x14ac:dyDescent="0.25">
      <c r="A92" s="65"/>
      <c r="B92" s="66"/>
      <c r="C92" s="67"/>
      <c r="D92" s="67"/>
      <c r="E92" s="68"/>
      <c r="F92" s="67"/>
      <c r="G92" s="69"/>
      <c r="H92" s="40" t="s">
        <v>389</v>
      </c>
      <c r="I92" s="41">
        <v>3300</v>
      </c>
      <c r="J92" s="41">
        <v>0</v>
      </c>
      <c r="K92" s="41">
        <f>SUM(I92:J92)</f>
        <v>3300</v>
      </c>
      <c r="L92" s="27">
        <f t="shared" si="16"/>
        <v>4125</v>
      </c>
      <c r="M92" s="41">
        <f t="shared" ref="M92:M95" si="28">K92</f>
        <v>3300</v>
      </c>
      <c r="N92" s="70"/>
      <c r="O92" s="71"/>
    </row>
    <row r="93" spans="1:15" ht="35.1" customHeight="1" x14ac:dyDescent="0.25">
      <c r="A93" s="65"/>
      <c r="B93" s="66"/>
      <c r="C93" s="67"/>
      <c r="D93" s="67"/>
      <c r="E93" s="68"/>
      <c r="F93" s="67"/>
      <c r="G93" s="69"/>
      <c r="H93" s="40" t="s">
        <v>390</v>
      </c>
      <c r="I93" s="41">
        <v>4600</v>
      </c>
      <c r="J93" s="41">
        <v>0</v>
      </c>
      <c r="K93" s="41">
        <f>SUM(I93:J93)</f>
        <v>4600</v>
      </c>
      <c r="L93" s="27">
        <f t="shared" si="16"/>
        <v>5750</v>
      </c>
      <c r="M93" s="41">
        <f t="shared" si="28"/>
        <v>4600</v>
      </c>
      <c r="N93" s="70"/>
      <c r="O93" s="71"/>
    </row>
    <row r="94" spans="1:15" ht="35.1" customHeight="1" x14ac:dyDescent="0.25">
      <c r="A94" s="65"/>
      <c r="B94" s="66"/>
      <c r="C94" s="67"/>
      <c r="D94" s="67"/>
      <c r="E94" s="68"/>
      <c r="F94" s="67"/>
      <c r="G94" s="69"/>
      <c r="H94" s="40" t="s">
        <v>391</v>
      </c>
      <c r="I94" s="41">
        <v>3300</v>
      </c>
      <c r="J94" s="41">
        <v>0</v>
      </c>
      <c r="K94" s="41">
        <f>SUM(I94:J94)</f>
        <v>3300</v>
      </c>
      <c r="L94" s="27">
        <f t="shared" si="16"/>
        <v>4125</v>
      </c>
      <c r="M94" s="41">
        <f t="shared" si="28"/>
        <v>3300</v>
      </c>
      <c r="N94" s="70"/>
      <c r="O94" s="71"/>
    </row>
    <row r="95" spans="1:15" ht="35.1" customHeight="1" x14ac:dyDescent="0.25">
      <c r="A95" s="65"/>
      <c r="B95" s="66"/>
      <c r="C95" s="67"/>
      <c r="D95" s="67"/>
      <c r="E95" s="68"/>
      <c r="F95" s="67"/>
      <c r="G95" s="69"/>
      <c r="H95" s="40" t="s">
        <v>392</v>
      </c>
      <c r="I95" s="41">
        <v>700</v>
      </c>
      <c r="J95" s="41">
        <v>0</v>
      </c>
      <c r="K95" s="41">
        <f>SUM(I95:J95)</f>
        <v>700</v>
      </c>
      <c r="L95" s="27">
        <f t="shared" si="16"/>
        <v>875</v>
      </c>
      <c r="M95" s="41">
        <f t="shared" si="28"/>
        <v>700</v>
      </c>
      <c r="N95" s="70"/>
      <c r="O95" s="71"/>
    </row>
    <row r="96" spans="1:15" s="55" customFormat="1" ht="36" x14ac:dyDescent="0.25">
      <c r="A96" s="43"/>
      <c r="B96" s="44" t="s">
        <v>174</v>
      </c>
      <c r="C96" s="45" t="s">
        <v>10</v>
      </c>
      <c r="D96" s="45" t="s">
        <v>11</v>
      </c>
      <c r="E96" s="46" t="s">
        <v>380</v>
      </c>
      <c r="F96" s="45" t="s">
        <v>12</v>
      </c>
      <c r="G96" s="47">
        <v>3222106</v>
      </c>
      <c r="H96" s="53" t="s">
        <v>60</v>
      </c>
      <c r="I96" s="48">
        <f>SUM(I97:I107)</f>
        <v>63800</v>
      </c>
      <c r="J96" s="48">
        <f t="shared" ref="J96:K96" si="29">SUM(J97:J107)</f>
        <v>0</v>
      </c>
      <c r="K96" s="48">
        <f t="shared" si="29"/>
        <v>63800</v>
      </c>
      <c r="L96" s="48">
        <f>SUM(L97:L107)</f>
        <v>79750</v>
      </c>
      <c r="M96" s="48">
        <f>SUM(M97:M107)</f>
        <v>79250</v>
      </c>
      <c r="N96" s="49" t="s">
        <v>250</v>
      </c>
      <c r="O96" s="50" t="s">
        <v>299</v>
      </c>
    </row>
    <row r="97" spans="1:15" ht="35.1" customHeight="1" x14ac:dyDescent="0.25">
      <c r="A97" s="21"/>
      <c r="B97" s="22"/>
      <c r="C97" s="23"/>
      <c r="D97" s="23"/>
      <c r="E97" s="23"/>
      <c r="F97" s="23"/>
      <c r="G97" s="25"/>
      <c r="H97" s="26" t="s">
        <v>61</v>
      </c>
      <c r="I97" s="27">
        <v>17300</v>
      </c>
      <c r="J97" s="27">
        <v>0</v>
      </c>
      <c r="K97" s="27">
        <f t="shared" ref="K97:K110" si="30">SUM(I97:J97)</f>
        <v>17300</v>
      </c>
      <c r="L97" s="27">
        <f t="shared" si="16"/>
        <v>21625</v>
      </c>
      <c r="M97" s="27">
        <f>K97*1.25</f>
        <v>21625</v>
      </c>
      <c r="N97" s="28"/>
      <c r="O97" s="61"/>
    </row>
    <row r="98" spans="1:15" ht="35.1" customHeight="1" x14ac:dyDescent="0.25">
      <c r="A98" s="21"/>
      <c r="B98" s="22"/>
      <c r="C98" s="23"/>
      <c r="D98" s="23"/>
      <c r="E98" s="23"/>
      <c r="F98" s="23"/>
      <c r="G98" s="25"/>
      <c r="H98" s="26" t="s">
        <v>62</v>
      </c>
      <c r="I98" s="27">
        <v>7300</v>
      </c>
      <c r="J98" s="27">
        <v>0</v>
      </c>
      <c r="K98" s="27">
        <f t="shared" si="30"/>
        <v>7300</v>
      </c>
      <c r="L98" s="27">
        <f t="shared" si="16"/>
        <v>9125</v>
      </c>
      <c r="M98" s="27">
        <f t="shared" ref="M98:M107" si="31">K98*1.25</f>
        <v>9125</v>
      </c>
      <c r="N98" s="28"/>
      <c r="O98" s="61"/>
    </row>
    <row r="99" spans="1:15" ht="35.1" customHeight="1" x14ac:dyDescent="0.25">
      <c r="A99" s="21"/>
      <c r="B99" s="22"/>
      <c r="C99" s="23"/>
      <c r="D99" s="23"/>
      <c r="E99" s="23"/>
      <c r="F99" s="23"/>
      <c r="G99" s="25"/>
      <c r="H99" s="26" t="s">
        <v>63</v>
      </c>
      <c r="I99" s="27">
        <v>2700</v>
      </c>
      <c r="J99" s="27">
        <v>0</v>
      </c>
      <c r="K99" s="27">
        <f t="shared" si="30"/>
        <v>2700</v>
      </c>
      <c r="L99" s="27">
        <f t="shared" si="16"/>
        <v>3375</v>
      </c>
      <c r="M99" s="27">
        <f t="shared" si="31"/>
        <v>3375</v>
      </c>
      <c r="N99" s="28"/>
      <c r="O99" s="51"/>
    </row>
    <row r="100" spans="1:15" ht="35.1" customHeight="1" x14ac:dyDescent="0.25">
      <c r="A100" s="21"/>
      <c r="B100" s="22"/>
      <c r="C100" s="23"/>
      <c r="D100" s="23"/>
      <c r="E100" s="23"/>
      <c r="F100" s="23"/>
      <c r="G100" s="25"/>
      <c r="H100" s="26" t="s">
        <v>64</v>
      </c>
      <c r="I100" s="27">
        <v>700</v>
      </c>
      <c r="J100" s="27">
        <v>0</v>
      </c>
      <c r="K100" s="27">
        <f t="shared" si="30"/>
        <v>700</v>
      </c>
      <c r="L100" s="27">
        <f t="shared" si="16"/>
        <v>875</v>
      </c>
      <c r="M100" s="27">
        <f>K100</f>
        <v>700</v>
      </c>
      <c r="N100" s="28"/>
      <c r="O100" s="51"/>
    </row>
    <row r="101" spans="1:15" ht="35.1" customHeight="1" x14ac:dyDescent="0.25">
      <c r="A101" s="21"/>
      <c r="B101" s="22"/>
      <c r="C101" s="23"/>
      <c r="D101" s="23"/>
      <c r="E101" s="23"/>
      <c r="F101" s="23"/>
      <c r="G101" s="25"/>
      <c r="H101" s="26" t="s">
        <v>65</v>
      </c>
      <c r="I101" s="27">
        <v>16600</v>
      </c>
      <c r="J101" s="27">
        <v>0</v>
      </c>
      <c r="K101" s="27">
        <f t="shared" si="30"/>
        <v>16600</v>
      </c>
      <c r="L101" s="27">
        <f t="shared" si="16"/>
        <v>20750</v>
      </c>
      <c r="M101" s="27">
        <f t="shared" si="31"/>
        <v>20750</v>
      </c>
      <c r="N101" s="28"/>
      <c r="O101" s="51"/>
    </row>
    <row r="102" spans="1:15" ht="35.1" customHeight="1" x14ac:dyDescent="0.25">
      <c r="A102" s="21"/>
      <c r="B102" s="22"/>
      <c r="C102" s="23"/>
      <c r="D102" s="23"/>
      <c r="E102" s="23"/>
      <c r="F102" s="23"/>
      <c r="G102" s="25"/>
      <c r="H102" s="26" t="s">
        <v>66</v>
      </c>
      <c r="I102" s="27">
        <v>1300</v>
      </c>
      <c r="J102" s="27">
        <v>0</v>
      </c>
      <c r="K102" s="27">
        <f t="shared" si="30"/>
        <v>1300</v>
      </c>
      <c r="L102" s="27">
        <f t="shared" si="16"/>
        <v>1625</v>
      </c>
      <c r="M102" s="27">
        <f t="shared" si="31"/>
        <v>1625</v>
      </c>
      <c r="N102" s="28"/>
      <c r="O102" s="51"/>
    </row>
    <row r="103" spans="1:15" ht="35.1" customHeight="1" x14ac:dyDescent="0.25">
      <c r="A103" s="21"/>
      <c r="B103" s="22"/>
      <c r="C103" s="23"/>
      <c r="D103" s="23"/>
      <c r="E103" s="23"/>
      <c r="F103" s="23"/>
      <c r="G103" s="25"/>
      <c r="H103" s="26" t="s">
        <v>67</v>
      </c>
      <c r="I103" s="27">
        <v>1300</v>
      </c>
      <c r="J103" s="27">
        <v>0</v>
      </c>
      <c r="K103" s="27">
        <f t="shared" si="30"/>
        <v>1300</v>
      </c>
      <c r="L103" s="27">
        <f t="shared" si="16"/>
        <v>1625</v>
      </c>
      <c r="M103" s="27">
        <f t="shared" si="31"/>
        <v>1625</v>
      </c>
      <c r="N103" s="28"/>
      <c r="O103" s="51"/>
    </row>
    <row r="104" spans="1:15" ht="35.1" customHeight="1" x14ac:dyDescent="0.25">
      <c r="A104" s="21"/>
      <c r="B104" s="22"/>
      <c r="C104" s="23"/>
      <c r="D104" s="23"/>
      <c r="E104" s="23"/>
      <c r="F104" s="23"/>
      <c r="G104" s="25"/>
      <c r="H104" s="26" t="s">
        <v>68</v>
      </c>
      <c r="I104" s="27">
        <v>1300</v>
      </c>
      <c r="J104" s="27">
        <v>0</v>
      </c>
      <c r="K104" s="27">
        <f t="shared" si="30"/>
        <v>1300</v>
      </c>
      <c r="L104" s="27">
        <f t="shared" si="16"/>
        <v>1625</v>
      </c>
      <c r="M104" s="27">
        <f>K104</f>
        <v>1300</v>
      </c>
      <c r="N104" s="28"/>
      <c r="O104" s="51"/>
    </row>
    <row r="105" spans="1:15" ht="35.1" customHeight="1" x14ac:dyDescent="0.25">
      <c r="A105" s="21"/>
      <c r="B105" s="22"/>
      <c r="C105" s="23"/>
      <c r="D105" s="23"/>
      <c r="E105" s="23"/>
      <c r="F105" s="23"/>
      <c r="G105" s="25"/>
      <c r="H105" s="26" t="s">
        <v>69</v>
      </c>
      <c r="I105" s="27">
        <v>700</v>
      </c>
      <c r="J105" s="27">
        <v>0</v>
      </c>
      <c r="K105" s="27">
        <f t="shared" si="30"/>
        <v>700</v>
      </c>
      <c r="L105" s="27">
        <f t="shared" ref="L105:L169" si="32">K105*1.25</f>
        <v>875</v>
      </c>
      <c r="M105" s="27">
        <f t="shared" si="31"/>
        <v>875</v>
      </c>
      <c r="N105" s="28"/>
      <c r="O105" s="51"/>
    </row>
    <row r="106" spans="1:15" ht="35.1" customHeight="1" x14ac:dyDescent="0.25">
      <c r="A106" s="21"/>
      <c r="B106" s="22"/>
      <c r="C106" s="25"/>
      <c r="D106" s="25"/>
      <c r="E106" s="25"/>
      <c r="F106" s="25"/>
      <c r="G106" s="25"/>
      <c r="H106" s="26" t="s">
        <v>258</v>
      </c>
      <c r="I106" s="27">
        <v>13900</v>
      </c>
      <c r="J106" s="27">
        <v>0</v>
      </c>
      <c r="K106" s="27">
        <f t="shared" si="30"/>
        <v>13900</v>
      </c>
      <c r="L106" s="27">
        <f t="shared" si="32"/>
        <v>17375</v>
      </c>
      <c r="M106" s="27">
        <f t="shared" si="31"/>
        <v>17375</v>
      </c>
      <c r="N106" s="28"/>
      <c r="O106" s="51"/>
    </row>
    <row r="107" spans="1:15" ht="35.1" customHeight="1" x14ac:dyDescent="0.25">
      <c r="A107" s="21"/>
      <c r="B107" s="22"/>
      <c r="C107" s="25"/>
      <c r="D107" s="25"/>
      <c r="E107" s="25"/>
      <c r="F107" s="25"/>
      <c r="G107" s="25"/>
      <c r="H107" s="26" t="s">
        <v>70</v>
      </c>
      <c r="I107" s="27">
        <v>700</v>
      </c>
      <c r="J107" s="27">
        <v>0</v>
      </c>
      <c r="K107" s="27">
        <f t="shared" si="30"/>
        <v>700</v>
      </c>
      <c r="L107" s="27">
        <f t="shared" si="32"/>
        <v>875</v>
      </c>
      <c r="M107" s="27">
        <f t="shared" si="31"/>
        <v>875</v>
      </c>
      <c r="N107" s="28"/>
      <c r="O107" s="51"/>
    </row>
    <row r="108" spans="1:15" ht="35.1" customHeight="1" x14ac:dyDescent="0.25">
      <c r="A108" s="72"/>
      <c r="B108" s="73" t="s">
        <v>275</v>
      </c>
      <c r="C108" s="74" t="s">
        <v>9</v>
      </c>
      <c r="D108" s="74"/>
      <c r="E108" s="74"/>
      <c r="F108" s="74"/>
      <c r="G108" s="75">
        <v>3222107</v>
      </c>
      <c r="H108" s="76" t="s">
        <v>71</v>
      </c>
      <c r="I108" s="77">
        <v>2700</v>
      </c>
      <c r="J108" s="77">
        <v>0</v>
      </c>
      <c r="K108" s="77">
        <f t="shared" si="30"/>
        <v>2700</v>
      </c>
      <c r="L108" s="77">
        <f t="shared" si="32"/>
        <v>3375</v>
      </c>
      <c r="M108" s="77">
        <f>K108*1.25</f>
        <v>3375</v>
      </c>
      <c r="N108" s="78" t="s">
        <v>250</v>
      </c>
      <c r="O108" s="79"/>
    </row>
    <row r="109" spans="1:15" ht="35.1" customHeight="1" x14ac:dyDescent="0.25">
      <c r="A109" s="72" t="s">
        <v>489</v>
      </c>
      <c r="B109" s="73">
        <v>33141580</v>
      </c>
      <c r="C109" s="74" t="s">
        <v>9</v>
      </c>
      <c r="D109" s="74"/>
      <c r="E109" s="74"/>
      <c r="F109" s="74"/>
      <c r="G109" s="75">
        <v>3222108</v>
      </c>
      <c r="H109" s="76" t="s">
        <v>72</v>
      </c>
      <c r="I109" s="77">
        <v>15900</v>
      </c>
      <c r="J109" s="77">
        <v>10200</v>
      </c>
      <c r="K109" s="77">
        <f t="shared" si="30"/>
        <v>26100</v>
      </c>
      <c r="L109" s="77">
        <f t="shared" si="32"/>
        <v>32625</v>
      </c>
      <c r="M109" s="77">
        <f>K109*1.25</f>
        <v>32625</v>
      </c>
      <c r="N109" s="78" t="s">
        <v>250</v>
      </c>
      <c r="O109" s="79"/>
    </row>
    <row r="110" spans="1:15" ht="35.1" customHeight="1" x14ac:dyDescent="0.25">
      <c r="A110" s="72" t="s">
        <v>485</v>
      </c>
      <c r="B110" s="73">
        <v>33141000</v>
      </c>
      <c r="C110" s="74" t="s">
        <v>9</v>
      </c>
      <c r="D110" s="74"/>
      <c r="E110" s="80"/>
      <c r="F110" s="74"/>
      <c r="G110" s="75">
        <v>3222109</v>
      </c>
      <c r="H110" s="76" t="s">
        <v>73</v>
      </c>
      <c r="I110" s="77">
        <v>25900</v>
      </c>
      <c r="J110" s="77">
        <v>0</v>
      </c>
      <c r="K110" s="77">
        <f t="shared" si="30"/>
        <v>25900</v>
      </c>
      <c r="L110" s="77">
        <f t="shared" si="32"/>
        <v>32375</v>
      </c>
      <c r="M110" s="77">
        <f>K110</f>
        <v>25900</v>
      </c>
      <c r="N110" s="78" t="s">
        <v>250</v>
      </c>
      <c r="O110" s="79"/>
    </row>
    <row r="111" spans="1:15" ht="35.1" customHeight="1" x14ac:dyDescent="0.25">
      <c r="A111" s="72"/>
      <c r="B111" s="73">
        <v>33793000</v>
      </c>
      <c r="C111" s="74" t="s">
        <v>10</v>
      </c>
      <c r="D111" s="74" t="s">
        <v>157</v>
      </c>
      <c r="E111" s="80" t="s">
        <v>519</v>
      </c>
      <c r="F111" s="74" t="s">
        <v>412</v>
      </c>
      <c r="G111" s="75">
        <v>3222110</v>
      </c>
      <c r="H111" s="76" t="s">
        <v>74</v>
      </c>
      <c r="I111" s="77">
        <f>SUM(I112:I114)</f>
        <v>73000</v>
      </c>
      <c r="J111" s="77">
        <f t="shared" ref="J111:K111" si="33">SUM(J112:J114)</f>
        <v>-16400</v>
      </c>
      <c r="K111" s="77">
        <f t="shared" si="33"/>
        <v>56600</v>
      </c>
      <c r="L111" s="77">
        <f>SUM(L112:L114)</f>
        <v>70750</v>
      </c>
      <c r="M111" s="77">
        <f>SUM(M112:M114)</f>
        <v>28300</v>
      </c>
      <c r="N111" s="78" t="s">
        <v>250</v>
      </c>
      <c r="O111" s="79" t="s">
        <v>299</v>
      </c>
    </row>
    <row r="112" spans="1:15" ht="35.1" customHeight="1" x14ac:dyDescent="0.25">
      <c r="A112" s="21"/>
      <c r="B112" s="22"/>
      <c r="C112" s="23"/>
      <c r="D112" s="23"/>
      <c r="E112" s="23"/>
      <c r="F112" s="23"/>
      <c r="G112" s="25"/>
      <c r="H112" s="40" t="s">
        <v>75</v>
      </c>
      <c r="I112" s="41">
        <v>3300</v>
      </c>
      <c r="J112" s="41">
        <v>0</v>
      </c>
      <c r="K112" s="41">
        <f>SUM(I112:J112)</f>
        <v>3300</v>
      </c>
      <c r="L112" s="27">
        <f t="shared" si="32"/>
        <v>4125</v>
      </c>
      <c r="M112" s="41">
        <f>K112/2</f>
        <v>1650</v>
      </c>
      <c r="N112" s="28"/>
      <c r="O112" s="51"/>
    </row>
    <row r="113" spans="1:15" ht="35.1" customHeight="1" x14ac:dyDescent="0.25">
      <c r="A113" s="21"/>
      <c r="B113" s="22"/>
      <c r="C113" s="23"/>
      <c r="D113" s="23"/>
      <c r="E113" s="23"/>
      <c r="F113" s="23"/>
      <c r="G113" s="25"/>
      <c r="H113" s="40" t="s">
        <v>76</v>
      </c>
      <c r="I113" s="41">
        <v>3300</v>
      </c>
      <c r="J113" s="41">
        <v>0</v>
      </c>
      <c r="K113" s="41">
        <f>SUM(I113:J113)</f>
        <v>3300</v>
      </c>
      <c r="L113" s="27">
        <f t="shared" si="32"/>
        <v>4125</v>
      </c>
      <c r="M113" s="41">
        <f t="shared" ref="M113:M114" si="34">K113/2</f>
        <v>1650</v>
      </c>
      <c r="N113" s="28"/>
      <c r="O113" s="51"/>
    </row>
    <row r="114" spans="1:15" ht="35.1" customHeight="1" x14ac:dyDescent="0.25">
      <c r="A114" s="21"/>
      <c r="B114" s="22"/>
      <c r="C114" s="23"/>
      <c r="D114" s="23"/>
      <c r="E114" s="23"/>
      <c r="G114" s="25"/>
      <c r="H114" s="40" t="s">
        <v>77</v>
      </c>
      <c r="I114" s="41">
        <v>66400</v>
      </c>
      <c r="J114" s="41">
        <v>-16400</v>
      </c>
      <c r="K114" s="41">
        <f>SUM(I114:J114)</f>
        <v>50000</v>
      </c>
      <c r="L114" s="27">
        <f t="shared" si="32"/>
        <v>62500</v>
      </c>
      <c r="M114" s="41">
        <f t="shared" si="34"/>
        <v>25000</v>
      </c>
      <c r="N114" s="28"/>
      <c r="O114" s="51"/>
    </row>
    <row r="115" spans="1:15" ht="36" x14ac:dyDescent="0.25">
      <c r="A115" s="72"/>
      <c r="B115" s="73" t="s">
        <v>175</v>
      </c>
      <c r="C115" s="74" t="s">
        <v>10</v>
      </c>
      <c r="D115" s="74" t="s">
        <v>11</v>
      </c>
      <c r="E115" s="74" t="s">
        <v>380</v>
      </c>
      <c r="F115" s="74" t="s">
        <v>12</v>
      </c>
      <c r="G115" s="75">
        <v>3222111</v>
      </c>
      <c r="H115" s="76" t="s">
        <v>78</v>
      </c>
      <c r="I115" s="77">
        <f>SUM(I116:I122)</f>
        <v>212200</v>
      </c>
      <c r="J115" s="77">
        <f t="shared" ref="J115:K115" si="35">SUM(J116:J122)</f>
        <v>0</v>
      </c>
      <c r="K115" s="77">
        <f t="shared" si="35"/>
        <v>212200</v>
      </c>
      <c r="L115" s="77">
        <f>SUM(L116:L122)</f>
        <v>265250</v>
      </c>
      <c r="M115" s="77">
        <f>SUM(M116:M122)</f>
        <v>265250</v>
      </c>
      <c r="N115" s="78" t="s">
        <v>250</v>
      </c>
      <c r="O115" s="79" t="s">
        <v>299</v>
      </c>
    </row>
    <row r="116" spans="1:15" ht="35.1" customHeight="1" x14ac:dyDescent="0.25">
      <c r="A116" s="21"/>
      <c r="B116" s="22"/>
      <c r="C116" s="23"/>
      <c r="D116" s="23"/>
      <c r="E116" s="23"/>
      <c r="F116" s="23"/>
      <c r="G116" s="25"/>
      <c r="H116" s="40" t="s">
        <v>79</v>
      </c>
      <c r="I116" s="41">
        <v>63700</v>
      </c>
      <c r="J116" s="41">
        <v>0</v>
      </c>
      <c r="K116" s="41">
        <f t="shared" ref="K116:K124" si="36">SUM(I116:J116)</f>
        <v>63700</v>
      </c>
      <c r="L116" s="27">
        <f t="shared" si="32"/>
        <v>79625</v>
      </c>
      <c r="M116" s="27">
        <f>K116*1.25</f>
        <v>79625</v>
      </c>
      <c r="N116" s="28"/>
      <c r="O116" s="51"/>
    </row>
    <row r="117" spans="1:15" ht="35.1" customHeight="1" x14ac:dyDescent="0.25">
      <c r="A117" s="21"/>
      <c r="B117" s="22"/>
      <c r="C117" s="23"/>
      <c r="D117" s="23"/>
      <c r="E117" s="23"/>
      <c r="F117" s="23"/>
      <c r="G117" s="25"/>
      <c r="H117" s="40" t="s">
        <v>219</v>
      </c>
      <c r="I117" s="41">
        <v>53100</v>
      </c>
      <c r="J117" s="41">
        <v>0</v>
      </c>
      <c r="K117" s="41">
        <f t="shared" si="36"/>
        <v>53100</v>
      </c>
      <c r="L117" s="27">
        <f t="shared" si="32"/>
        <v>66375</v>
      </c>
      <c r="M117" s="27">
        <f t="shared" ref="M117:M122" si="37">K117*1.25</f>
        <v>66375</v>
      </c>
      <c r="N117" s="28"/>
      <c r="O117" s="51"/>
    </row>
    <row r="118" spans="1:15" ht="35.1" customHeight="1" x14ac:dyDescent="0.25">
      <c r="A118" s="21"/>
      <c r="B118" s="22"/>
      <c r="C118" s="23"/>
      <c r="D118" s="23"/>
      <c r="E118" s="23"/>
      <c r="F118" s="23"/>
      <c r="G118" s="25"/>
      <c r="H118" s="40" t="s">
        <v>80</v>
      </c>
      <c r="I118" s="41">
        <v>33800</v>
      </c>
      <c r="J118" s="41">
        <v>0</v>
      </c>
      <c r="K118" s="41">
        <f t="shared" si="36"/>
        <v>33800</v>
      </c>
      <c r="L118" s="27">
        <f t="shared" si="32"/>
        <v>42250</v>
      </c>
      <c r="M118" s="27">
        <f t="shared" si="37"/>
        <v>42250</v>
      </c>
      <c r="N118" s="28"/>
      <c r="O118" s="51"/>
    </row>
    <row r="119" spans="1:15" ht="35.1" customHeight="1" x14ac:dyDescent="0.25">
      <c r="A119" s="21"/>
      <c r="B119" s="22"/>
      <c r="C119" s="23"/>
      <c r="D119" s="23"/>
      <c r="E119" s="23"/>
      <c r="F119" s="23"/>
      <c r="G119" s="25"/>
      <c r="H119" s="40" t="s">
        <v>234</v>
      </c>
      <c r="I119" s="41">
        <v>7300</v>
      </c>
      <c r="J119" s="41">
        <v>0</v>
      </c>
      <c r="K119" s="41">
        <f t="shared" si="36"/>
        <v>7300</v>
      </c>
      <c r="L119" s="27">
        <f t="shared" si="32"/>
        <v>9125</v>
      </c>
      <c r="M119" s="27">
        <f t="shared" si="37"/>
        <v>9125</v>
      </c>
      <c r="N119" s="28"/>
      <c r="O119" s="51"/>
    </row>
    <row r="120" spans="1:15" ht="35.1" customHeight="1" x14ac:dyDescent="0.25">
      <c r="A120" s="21"/>
      <c r="B120" s="22"/>
      <c r="C120" s="23"/>
      <c r="D120" s="23"/>
      <c r="E120" s="23"/>
      <c r="F120" s="23"/>
      <c r="G120" s="25"/>
      <c r="H120" s="40" t="s">
        <v>81</v>
      </c>
      <c r="I120" s="41">
        <v>6600</v>
      </c>
      <c r="J120" s="41">
        <v>0</v>
      </c>
      <c r="K120" s="41">
        <f t="shared" si="36"/>
        <v>6600</v>
      </c>
      <c r="L120" s="27">
        <f t="shared" si="32"/>
        <v>8250</v>
      </c>
      <c r="M120" s="27">
        <f t="shared" si="37"/>
        <v>8250</v>
      </c>
      <c r="N120" s="28"/>
      <c r="O120" s="51"/>
    </row>
    <row r="121" spans="1:15" ht="35.1" customHeight="1" x14ac:dyDescent="0.25">
      <c r="A121" s="21"/>
      <c r="B121" s="22"/>
      <c r="C121" s="23"/>
      <c r="D121" s="23"/>
      <c r="E121" s="23"/>
      <c r="F121" s="23"/>
      <c r="G121" s="25"/>
      <c r="H121" s="40" t="s">
        <v>336</v>
      </c>
      <c r="I121" s="41">
        <v>26500</v>
      </c>
      <c r="J121" s="41">
        <v>0</v>
      </c>
      <c r="K121" s="41">
        <f t="shared" si="36"/>
        <v>26500</v>
      </c>
      <c r="L121" s="27">
        <f t="shared" si="32"/>
        <v>33125</v>
      </c>
      <c r="M121" s="27">
        <f t="shared" si="37"/>
        <v>33125</v>
      </c>
      <c r="N121" s="28"/>
      <c r="O121" s="51"/>
    </row>
    <row r="122" spans="1:15" ht="35.1" customHeight="1" x14ac:dyDescent="0.25">
      <c r="A122" s="21"/>
      <c r="B122" s="22"/>
      <c r="C122" s="23"/>
      <c r="D122" s="23"/>
      <c r="E122" s="23"/>
      <c r="F122" s="23"/>
      <c r="G122" s="25"/>
      <c r="H122" s="40" t="s">
        <v>337</v>
      </c>
      <c r="I122" s="41">
        <v>21200</v>
      </c>
      <c r="J122" s="41">
        <v>0</v>
      </c>
      <c r="K122" s="41">
        <f t="shared" si="36"/>
        <v>21200</v>
      </c>
      <c r="L122" s="27">
        <f t="shared" si="32"/>
        <v>26500</v>
      </c>
      <c r="M122" s="27">
        <f t="shared" si="37"/>
        <v>26500</v>
      </c>
      <c r="N122" s="28"/>
      <c r="O122" s="51"/>
    </row>
    <row r="123" spans="1:15" ht="35.1" customHeight="1" x14ac:dyDescent="0.25">
      <c r="A123" s="72"/>
      <c r="B123" s="73" t="s">
        <v>278</v>
      </c>
      <c r="C123" s="74" t="s">
        <v>9</v>
      </c>
      <c r="D123" s="74"/>
      <c r="E123" s="74"/>
      <c r="F123" s="74"/>
      <c r="G123" s="75">
        <v>3222112</v>
      </c>
      <c r="H123" s="76" t="s">
        <v>82</v>
      </c>
      <c r="I123" s="77">
        <v>11300</v>
      </c>
      <c r="J123" s="77">
        <v>0</v>
      </c>
      <c r="K123" s="77">
        <f t="shared" si="36"/>
        <v>11300</v>
      </c>
      <c r="L123" s="77">
        <f t="shared" si="32"/>
        <v>14125</v>
      </c>
      <c r="M123" s="77">
        <f>K123</f>
        <v>11300</v>
      </c>
      <c r="N123" s="78" t="s">
        <v>250</v>
      </c>
      <c r="O123" s="79"/>
    </row>
    <row r="124" spans="1:15" ht="35.1" customHeight="1" x14ac:dyDescent="0.25">
      <c r="A124" s="72"/>
      <c r="B124" s="73" t="s">
        <v>176</v>
      </c>
      <c r="C124" s="74" t="s">
        <v>9</v>
      </c>
      <c r="D124" s="74"/>
      <c r="E124" s="74"/>
      <c r="F124" s="74"/>
      <c r="G124" s="75">
        <v>3222120</v>
      </c>
      <c r="H124" s="76" t="s">
        <v>83</v>
      </c>
      <c r="I124" s="77">
        <v>19900</v>
      </c>
      <c r="J124" s="77">
        <v>0</v>
      </c>
      <c r="K124" s="77">
        <f t="shared" si="36"/>
        <v>19900</v>
      </c>
      <c r="L124" s="77">
        <f t="shared" si="32"/>
        <v>24875</v>
      </c>
      <c r="M124" s="77">
        <f>K124</f>
        <v>19900</v>
      </c>
      <c r="N124" s="78" t="s">
        <v>250</v>
      </c>
      <c r="O124" s="79"/>
    </row>
    <row r="125" spans="1:15" ht="35.1" customHeight="1" x14ac:dyDescent="0.25">
      <c r="A125" s="72"/>
      <c r="B125" s="73"/>
      <c r="C125" s="74"/>
      <c r="D125" s="74"/>
      <c r="E125" s="74"/>
      <c r="F125" s="74"/>
      <c r="G125" s="75">
        <v>3222133</v>
      </c>
      <c r="H125" s="76" t="s">
        <v>259</v>
      </c>
      <c r="I125" s="77">
        <f>SUM(I126,I133,I140,I141,I145,I146,I139,I142)</f>
        <v>1548400</v>
      </c>
      <c r="J125" s="77">
        <f t="shared" ref="J125:L125" si="38">SUM(J126,J133,J140,J141,J145,J146,J139,J142)</f>
        <v>-108830</v>
      </c>
      <c r="K125" s="77">
        <f t="shared" si="38"/>
        <v>1439570</v>
      </c>
      <c r="L125" s="77">
        <f t="shared" si="38"/>
        <v>1799462.5</v>
      </c>
      <c r="M125" s="77">
        <f>SUM(M126,M133,M140,M141,M145,M146,M139,M142)</f>
        <v>1509637.5</v>
      </c>
      <c r="N125" s="78"/>
      <c r="O125" s="79"/>
    </row>
    <row r="126" spans="1:15" ht="36" x14ac:dyDescent="0.25">
      <c r="A126" s="43" t="s">
        <v>443</v>
      </c>
      <c r="B126" s="44" t="s">
        <v>177</v>
      </c>
      <c r="C126" s="45" t="s">
        <v>10</v>
      </c>
      <c r="D126" s="45" t="s">
        <v>157</v>
      </c>
      <c r="E126" s="81" t="s">
        <v>378</v>
      </c>
      <c r="F126" s="45" t="s">
        <v>15</v>
      </c>
      <c r="G126" s="47">
        <v>3222133</v>
      </c>
      <c r="H126" s="53" t="s">
        <v>84</v>
      </c>
      <c r="I126" s="48">
        <f>SUM(I127:I132)</f>
        <v>460000</v>
      </c>
      <c r="J126" s="48">
        <f t="shared" ref="J126:K126" si="39">SUM(J127:J132)</f>
        <v>3720</v>
      </c>
      <c r="K126" s="48">
        <f t="shared" si="39"/>
        <v>463720</v>
      </c>
      <c r="L126" s="48">
        <f>SUM(L127:L132)</f>
        <v>579650</v>
      </c>
      <c r="M126" s="48">
        <f>SUM(M127:M132)</f>
        <v>289825</v>
      </c>
      <c r="N126" s="49" t="s">
        <v>250</v>
      </c>
      <c r="O126" s="50" t="s">
        <v>299</v>
      </c>
    </row>
    <row r="127" spans="1:15" ht="48" customHeight="1" x14ac:dyDescent="0.25">
      <c r="A127" s="21"/>
      <c r="B127" s="22"/>
      <c r="C127" s="23"/>
      <c r="D127" s="23"/>
      <c r="E127" s="23"/>
      <c r="F127" s="23"/>
      <c r="G127" s="25"/>
      <c r="H127" s="26" t="s">
        <v>440</v>
      </c>
      <c r="I127" s="41">
        <v>232300</v>
      </c>
      <c r="J127" s="41">
        <v>9300</v>
      </c>
      <c r="K127" s="41">
        <f t="shared" ref="K127:K132" si="40">SUM(I127:J127)</f>
        <v>241600</v>
      </c>
      <c r="L127" s="27">
        <f t="shared" si="32"/>
        <v>302000</v>
      </c>
      <c r="M127" s="27">
        <f>K127*1.25/2</f>
        <v>151000</v>
      </c>
      <c r="N127" s="28"/>
      <c r="O127" s="51"/>
    </row>
    <row r="128" spans="1:15" ht="35.1" customHeight="1" x14ac:dyDescent="0.25">
      <c r="A128" s="21"/>
      <c r="B128" s="22"/>
      <c r="C128" s="23"/>
      <c r="D128" s="23"/>
      <c r="E128" s="23"/>
      <c r="F128" s="23"/>
      <c r="G128" s="25" t="s">
        <v>0</v>
      </c>
      <c r="H128" s="26" t="s">
        <v>441</v>
      </c>
      <c r="I128" s="41">
        <v>139400</v>
      </c>
      <c r="J128" s="41">
        <v>3810</v>
      </c>
      <c r="K128" s="41">
        <f t="shared" si="40"/>
        <v>143210</v>
      </c>
      <c r="L128" s="27">
        <f t="shared" si="32"/>
        <v>179012.5</v>
      </c>
      <c r="M128" s="27">
        <f t="shared" ref="M128:M132" si="41">K128*1.25/2</f>
        <v>89506.25</v>
      </c>
      <c r="N128" s="28"/>
      <c r="O128" s="51"/>
    </row>
    <row r="129" spans="1:15" ht="35.1" customHeight="1" x14ac:dyDescent="0.25">
      <c r="A129" s="21"/>
      <c r="B129" s="22"/>
      <c r="C129" s="23"/>
      <c r="D129" s="23"/>
      <c r="E129" s="23"/>
      <c r="F129" s="23"/>
      <c r="G129" s="25"/>
      <c r="H129" s="26" t="s">
        <v>442</v>
      </c>
      <c r="I129" s="41">
        <v>35200</v>
      </c>
      <c r="J129" s="41">
        <v>-3480</v>
      </c>
      <c r="K129" s="41">
        <f t="shared" si="40"/>
        <v>31720</v>
      </c>
      <c r="L129" s="27">
        <f t="shared" si="32"/>
        <v>39650</v>
      </c>
      <c r="M129" s="27">
        <f t="shared" si="41"/>
        <v>19825</v>
      </c>
      <c r="N129" s="28"/>
      <c r="O129" s="51"/>
    </row>
    <row r="130" spans="1:15" ht="35.1" customHeight="1" x14ac:dyDescent="0.25">
      <c r="A130" s="21"/>
      <c r="B130" s="22"/>
      <c r="C130" s="23"/>
      <c r="D130" s="23"/>
      <c r="E130" s="23"/>
      <c r="F130" s="23"/>
      <c r="G130" s="25"/>
      <c r="H130" s="26" t="s">
        <v>81</v>
      </c>
      <c r="I130" s="41">
        <v>46500</v>
      </c>
      <c r="J130" s="41">
        <v>-6240</v>
      </c>
      <c r="K130" s="41">
        <f t="shared" si="40"/>
        <v>40260</v>
      </c>
      <c r="L130" s="27">
        <f t="shared" si="32"/>
        <v>50325</v>
      </c>
      <c r="M130" s="27">
        <f t="shared" si="41"/>
        <v>25162.5</v>
      </c>
      <c r="N130" s="28"/>
      <c r="O130" s="51"/>
    </row>
    <row r="131" spans="1:15" ht="35.1" customHeight="1" x14ac:dyDescent="0.25">
      <c r="A131" s="21"/>
      <c r="B131" s="22"/>
      <c r="C131" s="23"/>
      <c r="D131" s="23"/>
      <c r="E131" s="23"/>
      <c r="F131" s="23"/>
      <c r="G131" s="25"/>
      <c r="H131" s="26" t="s">
        <v>85</v>
      </c>
      <c r="I131" s="41">
        <v>4600</v>
      </c>
      <c r="J131" s="41">
        <v>30</v>
      </c>
      <c r="K131" s="41">
        <f t="shared" si="40"/>
        <v>4630</v>
      </c>
      <c r="L131" s="27">
        <f t="shared" si="32"/>
        <v>5787.5</v>
      </c>
      <c r="M131" s="27">
        <f t="shared" si="41"/>
        <v>2893.75</v>
      </c>
      <c r="N131" s="28"/>
      <c r="O131" s="51"/>
    </row>
    <row r="132" spans="1:15" ht="35.1" customHeight="1" x14ac:dyDescent="0.25">
      <c r="A132" s="21"/>
      <c r="B132" s="22"/>
      <c r="C132" s="23"/>
      <c r="D132" s="23"/>
      <c r="E132" s="23"/>
      <c r="F132" s="23"/>
      <c r="G132" s="25"/>
      <c r="H132" s="26" t="s">
        <v>86</v>
      </c>
      <c r="I132" s="41">
        <v>2000</v>
      </c>
      <c r="J132" s="41">
        <v>300</v>
      </c>
      <c r="K132" s="41">
        <f t="shared" si="40"/>
        <v>2300</v>
      </c>
      <c r="L132" s="27">
        <f t="shared" si="32"/>
        <v>2875</v>
      </c>
      <c r="M132" s="27">
        <f t="shared" si="41"/>
        <v>1437.5</v>
      </c>
      <c r="N132" s="28"/>
      <c r="O132" s="51"/>
    </row>
    <row r="133" spans="1:15" ht="36" x14ac:dyDescent="0.25">
      <c r="A133" s="43" t="s">
        <v>444</v>
      </c>
      <c r="B133" s="44" t="s">
        <v>177</v>
      </c>
      <c r="C133" s="45" t="s">
        <v>10</v>
      </c>
      <c r="D133" s="45" t="s">
        <v>11</v>
      </c>
      <c r="E133" s="46" t="s">
        <v>378</v>
      </c>
      <c r="F133" s="45" t="s">
        <v>12</v>
      </c>
      <c r="G133" s="47">
        <v>3222133</v>
      </c>
      <c r="H133" s="53" t="s">
        <v>87</v>
      </c>
      <c r="I133" s="48">
        <f>SUM(I134:I138)</f>
        <v>351800</v>
      </c>
      <c r="J133" s="48">
        <f t="shared" ref="J133:K133" si="42">SUM(J134:J138)</f>
        <v>0</v>
      </c>
      <c r="K133" s="48">
        <f t="shared" si="42"/>
        <v>351800</v>
      </c>
      <c r="L133" s="48">
        <f>SUM(L134:L138)</f>
        <v>439750</v>
      </c>
      <c r="M133" s="48">
        <f>SUM(M134:M138)</f>
        <v>439750</v>
      </c>
      <c r="N133" s="49" t="s">
        <v>250</v>
      </c>
      <c r="O133" s="50" t="s">
        <v>299</v>
      </c>
    </row>
    <row r="134" spans="1:15" ht="35.1" customHeight="1" x14ac:dyDescent="0.25">
      <c r="A134" s="21"/>
      <c r="B134" s="22"/>
      <c r="C134" s="23"/>
      <c r="D134" s="23"/>
      <c r="E134" s="23"/>
      <c r="F134" s="23"/>
      <c r="G134" s="25"/>
      <c r="H134" s="26" t="s">
        <v>230</v>
      </c>
      <c r="I134" s="27">
        <v>26500</v>
      </c>
      <c r="J134" s="27">
        <v>0</v>
      </c>
      <c r="K134" s="27">
        <f t="shared" ref="K134:K141" si="43">SUM(I134:J134)</f>
        <v>26500</v>
      </c>
      <c r="L134" s="27">
        <f t="shared" si="32"/>
        <v>33125</v>
      </c>
      <c r="M134" s="27">
        <f>K134*1.25</f>
        <v>33125</v>
      </c>
      <c r="N134" s="28"/>
      <c r="O134" s="51"/>
    </row>
    <row r="135" spans="1:15" ht="35.1" customHeight="1" x14ac:dyDescent="0.25">
      <c r="A135" s="21"/>
      <c r="B135" s="22"/>
      <c r="C135" s="23"/>
      <c r="D135" s="23"/>
      <c r="E135" s="23"/>
      <c r="F135" s="23"/>
      <c r="G135" s="25"/>
      <c r="H135" s="26" t="s">
        <v>439</v>
      </c>
      <c r="I135" s="27">
        <v>199100</v>
      </c>
      <c r="J135" s="27">
        <v>0</v>
      </c>
      <c r="K135" s="27">
        <f t="shared" si="43"/>
        <v>199100</v>
      </c>
      <c r="L135" s="27">
        <f t="shared" si="32"/>
        <v>248875</v>
      </c>
      <c r="M135" s="27">
        <f t="shared" ref="M135:M138" si="44">K135*1.25</f>
        <v>248875</v>
      </c>
      <c r="N135" s="28"/>
      <c r="O135" s="51"/>
    </row>
    <row r="136" spans="1:15" ht="35.1" customHeight="1" x14ac:dyDescent="0.25">
      <c r="A136" s="82"/>
      <c r="B136" s="30"/>
      <c r="C136" s="83"/>
      <c r="D136" s="83"/>
      <c r="E136" s="83"/>
      <c r="F136" s="83"/>
      <c r="G136" s="84"/>
      <c r="H136" s="62" t="s">
        <v>88</v>
      </c>
      <c r="I136" s="27">
        <v>66400</v>
      </c>
      <c r="J136" s="27">
        <v>0</v>
      </c>
      <c r="K136" s="27">
        <f t="shared" si="43"/>
        <v>66400</v>
      </c>
      <c r="L136" s="27">
        <f t="shared" si="32"/>
        <v>83000</v>
      </c>
      <c r="M136" s="27">
        <f t="shared" si="44"/>
        <v>83000</v>
      </c>
      <c r="N136" s="28"/>
      <c r="O136" s="85"/>
    </row>
    <row r="137" spans="1:15" ht="35.1" customHeight="1" x14ac:dyDescent="0.25">
      <c r="A137" s="82"/>
      <c r="B137" s="30"/>
      <c r="C137" s="83"/>
      <c r="D137" s="83"/>
      <c r="E137" s="83"/>
      <c r="F137" s="83"/>
      <c r="G137" s="84"/>
      <c r="H137" s="62" t="s">
        <v>165</v>
      </c>
      <c r="I137" s="27">
        <v>46500</v>
      </c>
      <c r="J137" s="27">
        <v>0</v>
      </c>
      <c r="K137" s="27">
        <f t="shared" si="43"/>
        <v>46500</v>
      </c>
      <c r="L137" s="27">
        <f t="shared" si="32"/>
        <v>58125</v>
      </c>
      <c r="M137" s="27">
        <f t="shared" si="44"/>
        <v>58125</v>
      </c>
      <c r="N137" s="28"/>
      <c r="O137" s="85"/>
    </row>
    <row r="138" spans="1:15" ht="35.1" customHeight="1" x14ac:dyDescent="0.25">
      <c r="A138" s="82"/>
      <c r="B138" s="30"/>
      <c r="C138" s="83"/>
      <c r="D138" s="83"/>
      <c r="E138" s="83"/>
      <c r="F138" s="83"/>
      <c r="G138" s="86"/>
      <c r="H138" s="30" t="s">
        <v>239</v>
      </c>
      <c r="I138" s="27">
        <v>13300</v>
      </c>
      <c r="J138" s="27">
        <v>0</v>
      </c>
      <c r="K138" s="27">
        <f t="shared" si="43"/>
        <v>13300</v>
      </c>
      <c r="L138" s="27">
        <f t="shared" si="32"/>
        <v>16625</v>
      </c>
      <c r="M138" s="27">
        <f t="shared" si="44"/>
        <v>16625</v>
      </c>
      <c r="N138" s="28"/>
      <c r="O138" s="85"/>
    </row>
    <row r="139" spans="1:15" ht="35.1" customHeight="1" x14ac:dyDescent="0.25">
      <c r="A139" s="43" t="s">
        <v>523</v>
      </c>
      <c r="B139" s="44" t="s">
        <v>177</v>
      </c>
      <c r="C139" s="45" t="s">
        <v>9</v>
      </c>
      <c r="D139" s="45"/>
      <c r="E139" s="46"/>
      <c r="F139" s="45"/>
      <c r="G139" s="47"/>
      <c r="H139" s="53" t="s">
        <v>88</v>
      </c>
      <c r="I139" s="48">
        <v>0</v>
      </c>
      <c r="J139" s="48">
        <v>26400</v>
      </c>
      <c r="K139" s="48">
        <f t="shared" si="43"/>
        <v>26400</v>
      </c>
      <c r="L139" s="48">
        <f t="shared" si="32"/>
        <v>33000</v>
      </c>
      <c r="M139" s="48">
        <f>K139*1.25</f>
        <v>33000</v>
      </c>
      <c r="N139" s="49"/>
      <c r="O139" s="50"/>
    </row>
    <row r="140" spans="1:15" ht="35.1" customHeight="1" x14ac:dyDescent="0.25">
      <c r="A140" s="43"/>
      <c r="B140" s="44" t="s">
        <v>171</v>
      </c>
      <c r="C140" s="45" t="s">
        <v>9</v>
      </c>
      <c r="D140" s="45"/>
      <c r="E140" s="46"/>
      <c r="F140" s="45" t="s">
        <v>12</v>
      </c>
      <c r="G140" s="47">
        <v>3222133</v>
      </c>
      <c r="H140" s="53" t="s">
        <v>249</v>
      </c>
      <c r="I140" s="48">
        <v>19900</v>
      </c>
      <c r="J140" s="48">
        <v>0</v>
      </c>
      <c r="K140" s="48">
        <f t="shared" si="43"/>
        <v>19900</v>
      </c>
      <c r="L140" s="48">
        <f t="shared" si="32"/>
        <v>24875</v>
      </c>
      <c r="M140" s="48">
        <f>K140*1.25</f>
        <v>24875</v>
      </c>
      <c r="N140" s="49" t="s">
        <v>250</v>
      </c>
      <c r="O140" s="50"/>
    </row>
    <row r="141" spans="1:15" ht="36" x14ac:dyDescent="0.25">
      <c r="A141" s="43"/>
      <c r="B141" s="44" t="s">
        <v>171</v>
      </c>
      <c r="C141" s="45" t="s">
        <v>10</v>
      </c>
      <c r="D141" s="45" t="s">
        <v>11</v>
      </c>
      <c r="E141" s="45" t="s">
        <v>378</v>
      </c>
      <c r="F141" s="45" t="s">
        <v>12</v>
      </c>
      <c r="G141" s="47">
        <v>3222133</v>
      </c>
      <c r="H141" s="53" t="s">
        <v>243</v>
      </c>
      <c r="I141" s="48">
        <v>663600</v>
      </c>
      <c r="J141" s="48">
        <v>-663600</v>
      </c>
      <c r="K141" s="48">
        <f t="shared" si="43"/>
        <v>0</v>
      </c>
      <c r="L141" s="48">
        <f t="shared" si="32"/>
        <v>0</v>
      </c>
      <c r="M141" s="48">
        <f>K141*1.25</f>
        <v>0</v>
      </c>
      <c r="N141" s="49" t="s">
        <v>250</v>
      </c>
      <c r="O141" s="50" t="s">
        <v>299</v>
      </c>
    </row>
    <row r="142" spans="1:15" ht="36" x14ac:dyDescent="0.25">
      <c r="A142" s="43" t="s">
        <v>449</v>
      </c>
      <c r="B142" s="44" t="s">
        <v>171</v>
      </c>
      <c r="C142" s="45" t="s">
        <v>10</v>
      </c>
      <c r="D142" s="45" t="s">
        <v>11</v>
      </c>
      <c r="E142" s="45" t="s">
        <v>377</v>
      </c>
      <c r="F142" s="45" t="s">
        <v>12</v>
      </c>
      <c r="G142" s="47">
        <v>3222133</v>
      </c>
      <c r="H142" s="53" t="s">
        <v>446</v>
      </c>
      <c r="I142" s="48">
        <f>SUM(I143:I144)</f>
        <v>0</v>
      </c>
      <c r="J142" s="48">
        <f t="shared" ref="J142:K142" si="45">SUM(J143:J144)</f>
        <v>518000</v>
      </c>
      <c r="K142" s="48">
        <f t="shared" si="45"/>
        <v>518000</v>
      </c>
      <c r="L142" s="48">
        <f>SUM(L143:L144)</f>
        <v>647500</v>
      </c>
      <c r="M142" s="48">
        <f>SUM(M143:M144)</f>
        <v>647500</v>
      </c>
      <c r="N142" s="49" t="s">
        <v>250</v>
      </c>
      <c r="O142" s="50" t="s">
        <v>299</v>
      </c>
    </row>
    <row r="143" spans="1:15" ht="36" x14ac:dyDescent="0.25">
      <c r="A143" s="82"/>
      <c r="B143" s="30"/>
      <c r="C143" s="83"/>
      <c r="D143" s="83"/>
      <c r="E143" s="83"/>
      <c r="F143" s="83"/>
      <c r="G143" s="86"/>
      <c r="H143" s="30" t="s">
        <v>447</v>
      </c>
      <c r="I143" s="27">
        <v>0</v>
      </c>
      <c r="J143" s="27">
        <v>478000</v>
      </c>
      <c r="K143" s="27">
        <f>SUM(I143:J143)</f>
        <v>478000</v>
      </c>
      <c r="L143" s="27">
        <f t="shared" si="32"/>
        <v>597500</v>
      </c>
      <c r="M143" s="27">
        <f>K143*1.25</f>
        <v>597500</v>
      </c>
      <c r="N143" s="28"/>
      <c r="O143" s="85"/>
    </row>
    <row r="144" spans="1:15" ht="24" x14ac:dyDescent="0.25">
      <c r="A144" s="82"/>
      <c r="B144" s="30"/>
      <c r="C144" s="83"/>
      <c r="D144" s="83"/>
      <c r="E144" s="83"/>
      <c r="F144" s="83"/>
      <c r="G144" s="86"/>
      <c r="H144" s="30" t="s">
        <v>448</v>
      </c>
      <c r="I144" s="27">
        <v>0</v>
      </c>
      <c r="J144" s="27">
        <v>40000</v>
      </c>
      <c r="K144" s="27">
        <f>SUM(I144:J144)</f>
        <v>40000</v>
      </c>
      <c r="L144" s="27">
        <f t="shared" si="32"/>
        <v>50000</v>
      </c>
      <c r="M144" s="27">
        <f>K144*1.25</f>
        <v>50000</v>
      </c>
      <c r="N144" s="28"/>
      <c r="O144" s="85"/>
    </row>
    <row r="145" spans="1:15" ht="36" x14ac:dyDescent="0.25">
      <c r="A145" s="43"/>
      <c r="B145" s="44" t="s">
        <v>177</v>
      </c>
      <c r="C145" s="45" t="s">
        <v>10</v>
      </c>
      <c r="D145" s="45" t="s">
        <v>11</v>
      </c>
      <c r="E145" s="45" t="s">
        <v>377</v>
      </c>
      <c r="F145" s="45" t="s">
        <v>12</v>
      </c>
      <c r="G145" s="47">
        <v>3222133</v>
      </c>
      <c r="H145" s="53" t="s">
        <v>238</v>
      </c>
      <c r="I145" s="48">
        <v>53100</v>
      </c>
      <c r="J145" s="48">
        <v>0</v>
      </c>
      <c r="K145" s="48">
        <f>SUM(I145:J145)</f>
        <v>53100</v>
      </c>
      <c r="L145" s="48">
        <f t="shared" si="32"/>
        <v>66375</v>
      </c>
      <c r="M145" s="48">
        <f>K145*1.25</f>
        <v>66375</v>
      </c>
      <c r="N145" s="87" t="s">
        <v>250</v>
      </c>
      <c r="O145" s="50" t="s">
        <v>299</v>
      </c>
    </row>
    <row r="146" spans="1:15" ht="24" x14ac:dyDescent="0.25">
      <c r="A146" s="43" t="s">
        <v>488</v>
      </c>
      <c r="B146" s="44" t="s">
        <v>171</v>
      </c>
      <c r="C146" s="45" t="s">
        <v>9</v>
      </c>
      <c r="D146" s="45"/>
      <c r="E146" s="45"/>
      <c r="F146" s="45" t="s">
        <v>12</v>
      </c>
      <c r="G146" s="47">
        <v>3222133</v>
      </c>
      <c r="H146" s="53" t="s">
        <v>434</v>
      </c>
      <c r="I146" s="48">
        <v>0</v>
      </c>
      <c r="J146" s="48">
        <v>6650</v>
      </c>
      <c r="K146" s="48">
        <f>SUM(I146:J146)</f>
        <v>6650</v>
      </c>
      <c r="L146" s="48">
        <f t="shared" si="32"/>
        <v>8312.5</v>
      </c>
      <c r="M146" s="48">
        <f>K146*1.25</f>
        <v>8312.5</v>
      </c>
      <c r="N146" s="87" t="s">
        <v>250</v>
      </c>
      <c r="O146" s="50"/>
    </row>
    <row r="147" spans="1:15" ht="36" x14ac:dyDescent="0.25">
      <c r="A147" s="72"/>
      <c r="B147" s="73" t="s">
        <v>174</v>
      </c>
      <c r="C147" s="74" t="s">
        <v>10</v>
      </c>
      <c r="D147" s="74" t="s">
        <v>157</v>
      </c>
      <c r="E147" s="74"/>
      <c r="F147" s="74" t="s">
        <v>15</v>
      </c>
      <c r="G147" s="75">
        <v>3222135</v>
      </c>
      <c r="H147" s="76" t="s">
        <v>89</v>
      </c>
      <c r="I147" s="77">
        <f>SUM(I148:I149)</f>
        <v>38500</v>
      </c>
      <c r="J147" s="77">
        <f t="shared" ref="J147:K147" si="46">SUM(J148:J149)</f>
        <v>0</v>
      </c>
      <c r="K147" s="77">
        <f t="shared" si="46"/>
        <v>38500</v>
      </c>
      <c r="L147" s="77">
        <f>SUM(L148:L149)</f>
        <v>48125</v>
      </c>
      <c r="M147" s="77">
        <f>SUM(M148:M149)</f>
        <v>24062.5</v>
      </c>
      <c r="N147" s="78" t="s">
        <v>250</v>
      </c>
      <c r="O147" s="79" t="s">
        <v>299</v>
      </c>
    </row>
    <row r="148" spans="1:15" ht="35.1" customHeight="1" x14ac:dyDescent="0.25">
      <c r="A148" s="21"/>
      <c r="B148" s="22"/>
      <c r="C148" s="23"/>
      <c r="D148" s="23"/>
      <c r="E148" s="23"/>
      <c r="F148" s="23"/>
      <c r="G148" s="25"/>
      <c r="H148" s="26" t="s">
        <v>90</v>
      </c>
      <c r="I148" s="27">
        <v>28500</v>
      </c>
      <c r="J148" s="27">
        <v>0</v>
      </c>
      <c r="K148" s="27">
        <f>SUM(I148:J148)</f>
        <v>28500</v>
      </c>
      <c r="L148" s="27">
        <f t="shared" si="32"/>
        <v>35625</v>
      </c>
      <c r="M148" s="27">
        <f>K148*1.25/2</f>
        <v>17812.5</v>
      </c>
      <c r="N148" s="28"/>
      <c r="O148" s="51"/>
    </row>
    <row r="149" spans="1:15" ht="35.1" customHeight="1" x14ac:dyDescent="0.25">
      <c r="A149" s="21"/>
      <c r="B149" s="22"/>
      <c r="C149" s="23"/>
      <c r="D149" s="23"/>
      <c r="E149" s="23"/>
      <c r="F149" s="23"/>
      <c r="G149" s="25"/>
      <c r="H149" s="26" t="s">
        <v>91</v>
      </c>
      <c r="I149" s="27">
        <v>10000</v>
      </c>
      <c r="J149" s="27">
        <v>0</v>
      </c>
      <c r="K149" s="27">
        <f>SUM(I149:J149)</f>
        <v>10000</v>
      </c>
      <c r="L149" s="27">
        <f t="shared" si="32"/>
        <v>12500</v>
      </c>
      <c r="M149" s="27">
        <f>K149*1.25/2</f>
        <v>6250</v>
      </c>
      <c r="N149" s="28"/>
      <c r="O149" s="51"/>
    </row>
    <row r="150" spans="1:15" ht="35.1" customHeight="1" x14ac:dyDescent="0.25">
      <c r="A150" s="72" t="s">
        <v>476</v>
      </c>
      <c r="B150" s="73" t="s">
        <v>178</v>
      </c>
      <c r="C150" s="74" t="s">
        <v>9</v>
      </c>
      <c r="D150" s="74"/>
      <c r="E150" s="74"/>
      <c r="F150" s="74"/>
      <c r="G150" s="75">
        <v>3222137</v>
      </c>
      <c r="H150" s="76" t="s">
        <v>92</v>
      </c>
      <c r="I150" s="77">
        <v>18600</v>
      </c>
      <c r="J150" s="77">
        <v>0</v>
      </c>
      <c r="K150" s="77">
        <f>SUM(I150:J150)</f>
        <v>18600</v>
      </c>
      <c r="L150" s="77">
        <f t="shared" si="32"/>
        <v>23250</v>
      </c>
      <c r="M150" s="77">
        <f>K150*1.25</f>
        <v>23250</v>
      </c>
      <c r="N150" s="78" t="s">
        <v>250</v>
      </c>
      <c r="O150" s="79"/>
    </row>
    <row r="151" spans="1:15" ht="24" x14ac:dyDescent="0.25">
      <c r="A151" s="72"/>
      <c r="B151" s="73" t="s">
        <v>248</v>
      </c>
      <c r="C151" s="74" t="s">
        <v>9</v>
      </c>
      <c r="D151" s="74" t="s">
        <v>11</v>
      </c>
      <c r="E151" s="88" t="s">
        <v>380</v>
      </c>
      <c r="F151" s="74" t="s">
        <v>12</v>
      </c>
      <c r="G151" s="75">
        <v>3222138</v>
      </c>
      <c r="H151" s="76" t="s">
        <v>93</v>
      </c>
      <c r="I151" s="77">
        <v>25900</v>
      </c>
      <c r="J151" s="77">
        <v>0</v>
      </c>
      <c r="K151" s="77">
        <f>SUM(I151:J151)</f>
        <v>25900</v>
      </c>
      <c r="L151" s="77">
        <f t="shared" si="32"/>
        <v>32375</v>
      </c>
      <c r="M151" s="77">
        <f>K151*1.205</f>
        <v>31209.500000000004</v>
      </c>
      <c r="N151" s="78" t="s">
        <v>250</v>
      </c>
      <c r="O151" s="79"/>
    </row>
    <row r="152" spans="1:15" ht="36" x14ac:dyDescent="0.25">
      <c r="A152" s="72" t="s">
        <v>443</v>
      </c>
      <c r="B152" s="73" t="s">
        <v>177</v>
      </c>
      <c r="C152" s="74" t="s">
        <v>10</v>
      </c>
      <c r="D152" s="74" t="s">
        <v>157</v>
      </c>
      <c r="E152" s="88" t="s">
        <v>378</v>
      </c>
      <c r="F152" s="74" t="s">
        <v>15</v>
      </c>
      <c r="G152" s="75">
        <v>3222139</v>
      </c>
      <c r="H152" s="76" t="s">
        <v>94</v>
      </c>
      <c r="I152" s="77">
        <f>SUM(I153:I158)</f>
        <v>159200</v>
      </c>
      <c r="J152" s="77">
        <f>K152-I152</f>
        <v>-220</v>
      </c>
      <c r="K152" s="77">
        <f>SUM(K153:K158)</f>
        <v>158980</v>
      </c>
      <c r="L152" s="77">
        <f t="shared" ref="L152" si="47">SUM(L153:L158)</f>
        <v>198725</v>
      </c>
      <c r="M152" s="77">
        <f>SUM(M153:M158)</f>
        <v>99362.5</v>
      </c>
      <c r="N152" s="78" t="s">
        <v>250</v>
      </c>
      <c r="O152" s="79" t="s">
        <v>299</v>
      </c>
    </row>
    <row r="153" spans="1:15" ht="35.1" customHeight="1" x14ac:dyDescent="0.25">
      <c r="A153" s="21"/>
      <c r="B153" s="22"/>
      <c r="C153" s="23"/>
      <c r="D153" s="23"/>
      <c r="E153" s="23"/>
      <c r="F153" s="23"/>
      <c r="G153" s="25"/>
      <c r="H153" s="40" t="s">
        <v>95</v>
      </c>
      <c r="I153" s="27">
        <v>43800</v>
      </c>
      <c r="J153" s="27">
        <v>-1330</v>
      </c>
      <c r="K153" s="27">
        <f t="shared" ref="K153:K158" si="48">SUM(I153:J153)</f>
        <v>42470</v>
      </c>
      <c r="L153" s="27">
        <f t="shared" si="32"/>
        <v>53087.5</v>
      </c>
      <c r="M153" s="27">
        <f>K153*1.25/2</f>
        <v>26543.75</v>
      </c>
      <c r="N153" s="28"/>
      <c r="O153" s="51"/>
    </row>
    <row r="154" spans="1:15" ht="35.1" customHeight="1" x14ac:dyDescent="0.25">
      <c r="A154" s="21"/>
      <c r="B154" s="22"/>
      <c r="C154" s="23"/>
      <c r="D154" s="23"/>
      <c r="E154" s="23"/>
      <c r="F154" s="23"/>
      <c r="G154" s="25"/>
      <c r="H154" s="26" t="s">
        <v>231</v>
      </c>
      <c r="I154" s="27">
        <v>57700</v>
      </c>
      <c r="J154" s="27">
        <v>15460</v>
      </c>
      <c r="K154" s="27">
        <f t="shared" si="48"/>
        <v>73160</v>
      </c>
      <c r="L154" s="27">
        <f t="shared" si="32"/>
        <v>91450</v>
      </c>
      <c r="M154" s="27">
        <f t="shared" ref="M154:M158" si="49">K154*1.25/2</f>
        <v>45725</v>
      </c>
      <c r="N154" s="28"/>
      <c r="O154" s="51"/>
    </row>
    <row r="155" spans="1:15" ht="35.1" customHeight="1" x14ac:dyDescent="0.25">
      <c r="A155" s="21"/>
      <c r="B155" s="22"/>
      <c r="C155" s="23"/>
      <c r="D155" s="23"/>
      <c r="E155" s="23"/>
      <c r="F155" s="23"/>
      <c r="G155" s="25"/>
      <c r="H155" s="26" t="s">
        <v>96</v>
      </c>
      <c r="I155" s="27">
        <v>42500</v>
      </c>
      <c r="J155" s="27">
        <v>-42500</v>
      </c>
      <c r="K155" s="27">
        <f t="shared" si="48"/>
        <v>0</v>
      </c>
      <c r="L155" s="27">
        <f t="shared" si="32"/>
        <v>0</v>
      </c>
      <c r="M155" s="27">
        <f t="shared" si="49"/>
        <v>0</v>
      </c>
      <c r="N155" s="28"/>
      <c r="O155" s="51"/>
    </row>
    <row r="156" spans="1:15" ht="35.1" customHeight="1" x14ac:dyDescent="0.25">
      <c r="A156" s="21"/>
      <c r="B156" s="22"/>
      <c r="C156" s="23"/>
      <c r="D156" s="23"/>
      <c r="E156" s="23"/>
      <c r="F156" s="23"/>
      <c r="G156" s="25"/>
      <c r="H156" s="26" t="s">
        <v>445</v>
      </c>
      <c r="I156" s="27">
        <v>0</v>
      </c>
      <c r="J156" s="27">
        <v>38320</v>
      </c>
      <c r="K156" s="27">
        <f t="shared" si="48"/>
        <v>38320</v>
      </c>
      <c r="L156" s="27">
        <f t="shared" si="32"/>
        <v>47900</v>
      </c>
      <c r="M156" s="27">
        <f t="shared" si="49"/>
        <v>23950</v>
      </c>
      <c r="N156" s="28"/>
      <c r="O156" s="51"/>
    </row>
    <row r="157" spans="1:15" ht="35.1" customHeight="1" x14ac:dyDescent="0.25">
      <c r="A157" s="56"/>
      <c r="B157" s="57"/>
      <c r="C157" s="58"/>
      <c r="D157" s="58"/>
      <c r="E157" s="58"/>
      <c r="F157" s="58"/>
      <c r="G157" s="59"/>
      <c r="H157" s="40" t="s">
        <v>215</v>
      </c>
      <c r="I157" s="27">
        <v>4600</v>
      </c>
      <c r="J157" s="27">
        <v>430</v>
      </c>
      <c r="K157" s="27">
        <f t="shared" si="48"/>
        <v>5030</v>
      </c>
      <c r="L157" s="27">
        <f t="shared" si="32"/>
        <v>6287.5</v>
      </c>
      <c r="M157" s="27">
        <f t="shared" si="49"/>
        <v>3143.75</v>
      </c>
      <c r="N157" s="28"/>
      <c r="O157" s="29"/>
    </row>
    <row r="158" spans="1:15" s="55" customFormat="1" ht="35.1" customHeight="1" x14ac:dyDescent="0.25">
      <c r="A158" s="65"/>
      <c r="B158" s="66"/>
      <c r="C158" s="67"/>
      <c r="D158" s="67"/>
      <c r="E158" s="67"/>
      <c r="F158" s="67"/>
      <c r="G158" s="69"/>
      <c r="H158" s="40" t="s">
        <v>297</v>
      </c>
      <c r="I158" s="41">
        <v>10600</v>
      </c>
      <c r="J158" s="27">
        <v>-10600</v>
      </c>
      <c r="K158" s="41">
        <f t="shared" si="48"/>
        <v>0</v>
      </c>
      <c r="L158" s="27">
        <f t="shared" si="32"/>
        <v>0</v>
      </c>
      <c r="M158" s="27">
        <f t="shared" si="49"/>
        <v>0</v>
      </c>
      <c r="N158" s="28"/>
      <c r="O158" s="71"/>
    </row>
    <row r="159" spans="1:15" ht="36" x14ac:dyDescent="0.25">
      <c r="A159" s="72"/>
      <c r="B159" s="73"/>
      <c r="C159" s="74"/>
      <c r="D159" s="74"/>
      <c r="E159" s="74"/>
      <c r="F159" s="74"/>
      <c r="G159" s="75">
        <v>3222140</v>
      </c>
      <c r="H159" s="76" t="s">
        <v>159</v>
      </c>
      <c r="I159" s="77">
        <f>I160</f>
        <v>21200</v>
      </c>
      <c r="J159" s="77">
        <v>0</v>
      </c>
      <c r="K159" s="77">
        <f>K160</f>
        <v>21200</v>
      </c>
      <c r="L159" s="77">
        <f t="shared" si="32"/>
        <v>26500</v>
      </c>
      <c r="M159" s="77">
        <f>M160</f>
        <v>26500</v>
      </c>
      <c r="N159" s="77"/>
      <c r="O159" s="79" t="s">
        <v>299</v>
      </c>
    </row>
    <row r="160" spans="1:15" ht="35.1" customHeight="1" x14ac:dyDescent="0.25">
      <c r="A160" s="21" t="s">
        <v>480</v>
      </c>
      <c r="B160" s="22" t="s">
        <v>174</v>
      </c>
      <c r="C160" s="23" t="s">
        <v>9</v>
      </c>
      <c r="D160" s="23"/>
      <c r="E160" s="23"/>
      <c r="F160" s="23"/>
      <c r="G160" s="25">
        <v>3222140</v>
      </c>
      <c r="H160" s="26" t="s">
        <v>371</v>
      </c>
      <c r="I160" s="27">
        <v>21200</v>
      </c>
      <c r="J160" s="27">
        <v>0</v>
      </c>
      <c r="K160" s="27">
        <f>SUM(I160:J160)</f>
        <v>21200</v>
      </c>
      <c r="L160" s="27">
        <f t="shared" si="32"/>
        <v>26500</v>
      </c>
      <c r="M160" s="27">
        <f>K160*1.25</f>
        <v>26500</v>
      </c>
      <c r="N160" s="28" t="s">
        <v>250</v>
      </c>
      <c r="O160" s="51"/>
    </row>
    <row r="161" spans="1:15" ht="35.1" customHeight="1" x14ac:dyDescent="0.25">
      <c r="A161" s="31"/>
      <c r="B161" s="32"/>
      <c r="C161" s="33"/>
      <c r="D161" s="33"/>
      <c r="E161" s="33"/>
      <c r="F161" s="33"/>
      <c r="G161" s="34">
        <v>32229</v>
      </c>
      <c r="H161" s="35" t="s">
        <v>97</v>
      </c>
      <c r="I161" s="38">
        <f t="shared" ref="I161" si="50">I162</f>
        <v>25200</v>
      </c>
      <c r="J161" s="38">
        <v>0</v>
      </c>
      <c r="K161" s="38">
        <f>K162</f>
        <v>25200</v>
      </c>
      <c r="L161" s="38">
        <f t="shared" si="32"/>
        <v>31500</v>
      </c>
      <c r="M161" s="38">
        <f>M162</f>
        <v>25200</v>
      </c>
      <c r="N161" s="39"/>
      <c r="O161" s="37"/>
    </row>
    <row r="162" spans="1:15" ht="35.1" customHeight="1" x14ac:dyDescent="0.25">
      <c r="A162" s="21"/>
      <c r="B162" s="22" t="s">
        <v>179</v>
      </c>
      <c r="C162" s="23" t="s">
        <v>9</v>
      </c>
      <c r="D162" s="23"/>
      <c r="E162" s="23"/>
      <c r="F162" s="23"/>
      <c r="G162" s="25">
        <v>3222921</v>
      </c>
      <c r="H162" s="26" t="s">
        <v>98</v>
      </c>
      <c r="I162" s="89">
        <v>25200</v>
      </c>
      <c r="J162" s="89">
        <v>0</v>
      </c>
      <c r="K162" s="89">
        <f>SUM(I162:J162)</f>
        <v>25200</v>
      </c>
      <c r="L162" s="27">
        <f t="shared" si="32"/>
        <v>31500</v>
      </c>
      <c r="M162" s="89">
        <f>K162</f>
        <v>25200</v>
      </c>
      <c r="N162" s="28" t="s">
        <v>250</v>
      </c>
      <c r="O162" s="29"/>
    </row>
    <row r="163" spans="1:15" ht="35.1" customHeight="1" x14ac:dyDescent="0.25">
      <c r="A163" s="31"/>
      <c r="B163" s="32"/>
      <c r="C163" s="33"/>
      <c r="D163" s="33"/>
      <c r="E163" s="33"/>
      <c r="F163" s="33"/>
      <c r="G163" s="34">
        <v>3223</v>
      </c>
      <c r="H163" s="35" t="s">
        <v>99</v>
      </c>
      <c r="I163" s="38">
        <f>SUM(I164:I166)</f>
        <v>327200</v>
      </c>
      <c r="J163" s="38">
        <v>0</v>
      </c>
      <c r="K163" s="38">
        <f>SUM(K164:K166)</f>
        <v>327200</v>
      </c>
      <c r="L163" s="38">
        <f t="shared" si="32"/>
        <v>409000</v>
      </c>
      <c r="M163" s="38">
        <f>SUM(M164:M166)</f>
        <v>394276</v>
      </c>
      <c r="N163" s="39"/>
      <c r="O163" s="90"/>
    </row>
    <row r="164" spans="1:15" ht="48" x14ac:dyDescent="0.25">
      <c r="A164" s="21"/>
      <c r="B164" s="22"/>
      <c r="C164" s="23"/>
      <c r="D164" s="23"/>
      <c r="E164" s="23"/>
      <c r="F164" s="23"/>
      <c r="G164" s="25">
        <v>32231</v>
      </c>
      <c r="H164" s="26" t="s">
        <v>273</v>
      </c>
      <c r="I164" s="27">
        <v>126100</v>
      </c>
      <c r="J164" s="27">
        <v>0</v>
      </c>
      <c r="K164" s="27">
        <f>SUM(I164:J164)</f>
        <v>126100</v>
      </c>
      <c r="L164" s="27">
        <f t="shared" si="32"/>
        <v>157625</v>
      </c>
      <c r="M164" s="89">
        <f>K164*1.205</f>
        <v>151950.5</v>
      </c>
      <c r="N164" s="28" t="s">
        <v>250</v>
      </c>
      <c r="O164" s="29" t="s">
        <v>366</v>
      </c>
    </row>
    <row r="165" spans="1:15" ht="48" x14ac:dyDescent="0.25">
      <c r="A165" s="21"/>
      <c r="B165" s="22"/>
      <c r="C165" s="23"/>
      <c r="D165" s="23"/>
      <c r="E165" s="23"/>
      <c r="F165" s="23"/>
      <c r="G165" s="25">
        <v>32233</v>
      </c>
      <c r="H165" s="26" t="s">
        <v>100</v>
      </c>
      <c r="I165" s="27">
        <v>126100</v>
      </c>
      <c r="J165" s="27">
        <v>0</v>
      </c>
      <c r="K165" s="27">
        <f>SUM(I165:J165)</f>
        <v>126100</v>
      </c>
      <c r="L165" s="27">
        <f t="shared" si="32"/>
        <v>157625</v>
      </c>
      <c r="M165" s="89">
        <f t="shared" ref="M165:M166" si="51">K165*1.205</f>
        <v>151950.5</v>
      </c>
      <c r="N165" s="28" t="s">
        <v>250</v>
      </c>
      <c r="O165" s="29" t="s">
        <v>366</v>
      </c>
    </row>
    <row r="166" spans="1:15" ht="48" x14ac:dyDescent="0.25">
      <c r="A166" s="91"/>
      <c r="B166" s="22"/>
      <c r="C166" s="26"/>
      <c r="D166" s="26"/>
      <c r="E166" s="26"/>
      <c r="F166" s="26"/>
      <c r="G166" s="25">
        <v>32234</v>
      </c>
      <c r="H166" s="40" t="s">
        <v>101</v>
      </c>
      <c r="I166" s="27">
        <v>75000</v>
      </c>
      <c r="J166" s="27">
        <v>0</v>
      </c>
      <c r="K166" s="27">
        <f>SUM(I166:J166)</f>
        <v>75000</v>
      </c>
      <c r="L166" s="27">
        <f t="shared" si="32"/>
        <v>93750</v>
      </c>
      <c r="M166" s="89">
        <f t="shared" si="51"/>
        <v>90375</v>
      </c>
      <c r="N166" s="28" t="s">
        <v>250</v>
      </c>
      <c r="O166" s="29" t="s">
        <v>366</v>
      </c>
    </row>
    <row r="167" spans="1:15" ht="35.1" customHeight="1" x14ac:dyDescent="0.25">
      <c r="A167" s="31"/>
      <c r="B167" s="32"/>
      <c r="C167" s="33"/>
      <c r="D167" s="33"/>
      <c r="E167" s="33"/>
      <c r="F167" s="33"/>
      <c r="G167" s="34">
        <v>3224236</v>
      </c>
      <c r="H167" s="35" t="s">
        <v>102</v>
      </c>
      <c r="I167" s="38">
        <f>SUM(I168,I175)</f>
        <v>130200</v>
      </c>
      <c r="J167" s="38">
        <f t="shared" ref="J167:M167" si="52">SUM(J168,J175)</f>
        <v>0</v>
      </c>
      <c r="K167" s="38">
        <f t="shared" si="52"/>
        <v>130200</v>
      </c>
      <c r="L167" s="38">
        <f t="shared" si="52"/>
        <v>162750</v>
      </c>
      <c r="M167" s="38">
        <f t="shared" si="52"/>
        <v>130200</v>
      </c>
      <c r="N167" s="39"/>
      <c r="O167" s="42"/>
    </row>
    <row r="168" spans="1:15" ht="35.1" customHeight="1" x14ac:dyDescent="0.25">
      <c r="A168" s="72" t="s">
        <v>450</v>
      </c>
      <c r="B168" s="73" t="s">
        <v>431</v>
      </c>
      <c r="C168" s="74" t="s">
        <v>10</v>
      </c>
      <c r="D168" s="74" t="s">
        <v>11</v>
      </c>
      <c r="E168" s="88" t="s">
        <v>378</v>
      </c>
      <c r="F168" s="74" t="s">
        <v>12</v>
      </c>
      <c r="G168" s="75">
        <v>3224236</v>
      </c>
      <c r="H168" s="76" t="s">
        <v>103</v>
      </c>
      <c r="I168" s="77">
        <f>SUM(I169:I174)</f>
        <v>63200</v>
      </c>
      <c r="J168" s="77">
        <f>SUM(J169:J174)</f>
        <v>0</v>
      </c>
      <c r="K168" s="77">
        <f>SUM(K169:K174)</f>
        <v>63200</v>
      </c>
      <c r="L168" s="77">
        <f t="shared" si="32"/>
        <v>79000</v>
      </c>
      <c r="M168" s="77">
        <f>SUM(M169:M174)</f>
        <v>63200</v>
      </c>
      <c r="N168" s="78" t="s">
        <v>250</v>
      </c>
      <c r="O168" s="79" t="s">
        <v>299</v>
      </c>
    </row>
    <row r="169" spans="1:15" ht="35.1" customHeight="1" x14ac:dyDescent="0.25">
      <c r="A169" s="21"/>
      <c r="B169" s="22"/>
      <c r="C169" s="23"/>
      <c r="D169" s="23"/>
      <c r="E169" s="23"/>
      <c r="F169" s="23"/>
      <c r="G169" s="25"/>
      <c r="H169" s="26" t="s">
        <v>225</v>
      </c>
      <c r="I169" s="27">
        <v>10000</v>
      </c>
      <c r="J169" s="27">
        <v>-4150</v>
      </c>
      <c r="K169" s="27">
        <f t="shared" ref="K169:K174" si="53">SUM(I169:J169)</f>
        <v>5850</v>
      </c>
      <c r="L169" s="27">
        <f t="shared" si="32"/>
        <v>7312.5</v>
      </c>
      <c r="M169" s="89">
        <f>K169</f>
        <v>5850</v>
      </c>
      <c r="N169" s="28"/>
      <c r="O169" s="61"/>
    </row>
    <row r="170" spans="1:15" ht="35.1" customHeight="1" x14ac:dyDescent="0.25">
      <c r="A170" s="21"/>
      <c r="B170" s="22"/>
      <c r="C170" s="23"/>
      <c r="D170" s="23"/>
      <c r="E170" s="23"/>
      <c r="F170" s="23"/>
      <c r="G170" s="25"/>
      <c r="H170" s="26" t="s">
        <v>226</v>
      </c>
      <c r="I170" s="27">
        <v>17300</v>
      </c>
      <c r="J170" s="27">
        <v>-1100</v>
      </c>
      <c r="K170" s="27">
        <f t="shared" si="53"/>
        <v>16200</v>
      </c>
      <c r="L170" s="27">
        <f t="shared" ref="L170:L233" si="54">K170*1.25</f>
        <v>20250</v>
      </c>
      <c r="M170" s="89">
        <f t="shared" ref="M170:M174" si="55">K170</f>
        <v>16200</v>
      </c>
      <c r="N170" s="28"/>
      <c r="O170" s="51"/>
    </row>
    <row r="171" spans="1:15" ht="51" customHeight="1" x14ac:dyDescent="0.25">
      <c r="A171" s="21"/>
      <c r="B171" s="22"/>
      <c r="C171" s="23"/>
      <c r="D171" s="23"/>
      <c r="E171" s="23"/>
      <c r="F171" s="23"/>
      <c r="G171" s="25"/>
      <c r="H171" s="26" t="s">
        <v>162</v>
      </c>
      <c r="I171" s="27">
        <v>8000</v>
      </c>
      <c r="J171" s="27">
        <v>1850</v>
      </c>
      <c r="K171" s="27">
        <f t="shared" si="53"/>
        <v>9850</v>
      </c>
      <c r="L171" s="27">
        <f t="shared" si="54"/>
        <v>12312.5</v>
      </c>
      <c r="M171" s="89">
        <f t="shared" si="55"/>
        <v>9850</v>
      </c>
      <c r="N171" s="28"/>
      <c r="O171" s="51"/>
    </row>
    <row r="172" spans="1:15" ht="35.1" customHeight="1" x14ac:dyDescent="0.25">
      <c r="A172" s="21"/>
      <c r="B172" s="22"/>
      <c r="C172" s="23"/>
      <c r="D172" s="23"/>
      <c r="E172" s="23"/>
      <c r="F172" s="23"/>
      <c r="G172" s="25"/>
      <c r="H172" s="26" t="s">
        <v>163</v>
      </c>
      <c r="I172" s="27">
        <v>13900</v>
      </c>
      <c r="J172" s="27">
        <v>-600</v>
      </c>
      <c r="K172" s="27">
        <f t="shared" si="53"/>
        <v>13300</v>
      </c>
      <c r="L172" s="27">
        <f t="shared" si="54"/>
        <v>16625</v>
      </c>
      <c r="M172" s="89">
        <f t="shared" si="55"/>
        <v>13300</v>
      </c>
      <c r="N172" s="28"/>
      <c r="O172" s="51"/>
    </row>
    <row r="173" spans="1:15" ht="35.1" customHeight="1" x14ac:dyDescent="0.25">
      <c r="A173" s="21"/>
      <c r="B173" s="22"/>
      <c r="C173" s="23"/>
      <c r="D173" s="23"/>
      <c r="E173" s="23"/>
      <c r="F173" s="23"/>
      <c r="G173" s="25"/>
      <c r="H173" s="26" t="s">
        <v>104</v>
      </c>
      <c r="I173" s="27">
        <v>10000</v>
      </c>
      <c r="J173" s="27">
        <v>2610</v>
      </c>
      <c r="K173" s="27">
        <f t="shared" si="53"/>
        <v>12610</v>
      </c>
      <c r="L173" s="27">
        <f t="shared" si="54"/>
        <v>15762.5</v>
      </c>
      <c r="M173" s="89">
        <f t="shared" si="55"/>
        <v>12610</v>
      </c>
      <c r="N173" s="28"/>
      <c r="O173" s="51"/>
    </row>
    <row r="174" spans="1:15" ht="35.1" customHeight="1" x14ac:dyDescent="0.25">
      <c r="A174" s="21"/>
      <c r="B174" s="22"/>
      <c r="C174" s="23"/>
      <c r="D174" s="23"/>
      <c r="E174" s="23"/>
      <c r="F174" s="23"/>
      <c r="G174" s="25"/>
      <c r="H174" s="26" t="s">
        <v>432</v>
      </c>
      <c r="I174" s="27">
        <v>4000</v>
      </c>
      <c r="J174" s="27">
        <v>1390</v>
      </c>
      <c r="K174" s="27">
        <f t="shared" si="53"/>
        <v>5390</v>
      </c>
      <c r="L174" s="27">
        <f t="shared" si="54"/>
        <v>6737.5</v>
      </c>
      <c r="M174" s="89">
        <f t="shared" si="55"/>
        <v>5390</v>
      </c>
      <c r="N174" s="28"/>
      <c r="O174" s="51"/>
    </row>
    <row r="175" spans="1:15" ht="36" x14ac:dyDescent="0.25">
      <c r="A175" s="72" t="s">
        <v>458</v>
      </c>
      <c r="B175" s="73" t="s">
        <v>221</v>
      </c>
      <c r="C175" s="74" t="s">
        <v>10</v>
      </c>
      <c r="D175" s="74" t="s">
        <v>11</v>
      </c>
      <c r="E175" s="88" t="s">
        <v>378</v>
      </c>
      <c r="F175" s="74" t="s">
        <v>12</v>
      </c>
      <c r="G175" s="75">
        <v>3224236</v>
      </c>
      <c r="H175" s="76" t="s">
        <v>105</v>
      </c>
      <c r="I175" s="77">
        <f>SUM(I176:I180)</f>
        <v>67000</v>
      </c>
      <c r="J175" s="77">
        <f>SUM(J176:J180)</f>
        <v>0</v>
      </c>
      <c r="K175" s="77">
        <f>SUM(K176:K180)</f>
        <v>67000</v>
      </c>
      <c r="L175" s="77">
        <f t="shared" si="54"/>
        <v>83750</v>
      </c>
      <c r="M175" s="77">
        <f>SUM(M176:M180)</f>
        <v>67000</v>
      </c>
      <c r="N175" s="78" t="s">
        <v>250</v>
      </c>
      <c r="O175" s="79" t="s">
        <v>299</v>
      </c>
    </row>
    <row r="176" spans="1:15" ht="35.1" customHeight="1" x14ac:dyDescent="0.25">
      <c r="A176" s="56"/>
      <c r="B176" s="57"/>
      <c r="C176" s="58"/>
      <c r="D176" s="58"/>
      <c r="E176" s="58"/>
      <c r="F176" s="58"/>
      <c r="G176" s="59"/>
      <c r="H176" s="40" t="s">
        <v>233</v>
      </c>
      <c r="I176" s="41">
        <v>8600</v>
      </c>
      <c r="J176" s="41">
        <v>3670</v>
      </c>
      <c r="K176" s="41">
        <f>SUM(I176:J176)</f>
        <v>12270</v>
      </c>
      <c r="L176" s="27">
        <f t="shared" si="54"/>
        <v>15337.5</v>
      </c>
      <c r="M176" s="89">
        <f>K176</f>
        <v>12270</v>
      </c>
      <c r="N176" s="60"/>
      <c r="O176" s="64"/>
    </row>
    <row r="177" spans="1:15" ht="35.1" customHeight="1" x14ac:dyDescent="0.25">
      <c r="A177" s="56"/>
      <c r="B177" s="57"/>
      <c r="C177" s="58"/>
      <c r="D177" s="58"/>
      <c r="E177" s="58"/>
      <c r="F177" s="58"/>
      <c r="G177" s="59"/>
      <c r="H177" s="40" t="s">
        <v>106</v>
      </c>
      <c r="I177" s="41">
        <v>8600</v>
      </c>
      <c r="J177" s="41">
        <v>3150</v>
      </c>
      <c r="K177" s="41">
        <f>SUM(I177:J177)</f>
        <v>11750</v>
      </c>
      <c r="L177" s="27">
        <f t="shared" si="54"/>
        <v>14687.5</v>
      </c>
      <c r="M177" s="89">
        <f t="shared" ref="M177:M180" si="56">K177</f>
        <v>11750</v>
      </c>
      <c r="N177" s="60"/>
      <c r="O177" s="29"/>
    </row>
    <row r="178" spans="1:15" ht="35.1" customHeight="1" x14ac:dyDescent="0.25">
      <c r="A178" s="65"/>
      <c r="B178" s="66"/>
      <c r="C178" s="67"/>
      <c r="D178" s="67"/>
      <c r="E178" s="67"/>
      <c r="F178" s="67"/>
      <c r="G178" s="69"/>
      <c r="H178" s="40" t="s">
        <v>107</v>
      </c>
      <c r="I178" s="41">
        <v>31200</v>
      </c>
      <c r="J178" s="41">
        <v>-12685</v>
      </c>
      <c r="K178" s="41">
        <f>SUM(I178:J178)</f>
        <v>18515</v>
      </c>
      <c r="L178" s="27">
        <f t="shared" si="54"/>
        <v>23143.75</v>
      </c>
      <c r="M178" s="89">
        <f t="shared" si="56"/>
        <v>18515</v>
      </c>
      <c r="N178" s="60"/>
      <c r="O178" s="29"/>
    </row>
    <row r="179" spans="1:15" ht="35.1" customHeight="1" x14ac:dyDescent="0.25">
      <c r="A179" s="65"/>
      <c r="B179" s="66"/>
      <c r="C179" s="67"/>
      <c r="D179" s="67"/>
      <c r="E179" s="67"/>
      <c r="F179" s="67"/>
      <c r="G179" s="69"/>
      <c r="H179" s="40" t="s">
        <v>166</v>
      </c>
      <c r="I179" s="41">
        <v>6000</v>
      </c>
      <c r="J179" s="41">
        <v>-1075</v>
      </c>
      <c r="K179" s="41">
        <f>SUM(I179:J179)</f>
        <v>4925</v>
      </c>
      <c r="L179" s="27">
        <f t="shared" si="54"/>
        <v>6156.25</v>
      </c>
      <c r="M179" s="89">
        <f t="shared" si="56"/>
        <v>4925</v>
      </c>
      <c r="N179" s="60"/>
      <c r="O179" s="29"/>
    </row>
    <row r="180" spans="1:15" ht="107.25" customHeight="1" x14ac:dyDescent="0.25">
      <c r="A180" s="56"/>
      <c r="B180" s="57"/>
      <c r="C180" s="58"/>
      <c r="D180" s="58"/>
      <c r="E180" s="58"/>
      <c r="F180" s="58"/>
      <c r="G180" s="59"/>
      <c r="H180" s="40" t="s">
        <v>108</v>
      </c>
      <c r="I180" s="41">
        <v>12600</v>
      </c>
      <c r="J180" s="41">
        <v>6940</v>
      </c>
      <c r="K180" s="41">
        <f>SUM(I180:J180)</f>
        <v>19540</v>
      </c>
      <c r="L180" s="27">
        <f t="shared" si="54"/>
        <v>24425</v>
      </c>
      <c r="M180" s="89">
        <f t="shared" si="56"/>
        <v>19540</v>
      </c>
      <c r="N180" s="60"/>
      <c r="O180" s="29"/>
    </row>
    <row r="181" spans="1:15" ht="35.1" customHeight="1" x14ac:dyDescent="0.25">
      <c r="A181" s="31"/>
      <c r="B181" s="32"/>
      <c r="C181" s="33"/>
      <c r="D181" s="33"/>
      <c r="E181" s="33"/>
      <c r="F181" s="33"/>
      <c r="G181" s="34">
        <v>32244</v>
      </c>
      <c r="H181" s="35" t="s">
        <v>262</v>
      </c>
      <c r="I181" s="38">
        <f t="shared" ref="I181" si="57">I182</f>
        <v>27200</v>
      </c>
      <c r="J181" s="38">
        <f>J182</f>
        <v>-2000</v>
      </c>
      <c r="K181" s="38">
        <f>K182</f>
        <v>25200</v>
      </c>
      <c r="L181" s="38">
        <f t="shared" si="54"/>
        <v>31500</v>
      </c>
      <c r="M181" s="38">
        <f>M182</f>
        <v>30366</v>
      </c>
      <c r="N181" s="39"/>
      <c r="O181" s="37"/>
    </row>
    <row r="182" spans="1:15" ht="35.1" customHeight="1" x14ac:dyDescent="0.25">
      <c r="A182" s="56" t="s">
        <v>492</v>
      </c>
      <c r="B182" s="57" t="s">
        <v>180</v>
      </c>
      <c r="C182" s="58" t="s">
        <v>9</v>
      </c>
      <c r="D182" s="58"/>
      <c r="E182" s="92"/>
      <c r="F182" s="58"/>
      <c r="G182" s="59">
        <v>322444</v>
      </c>
      <c r="H182" s="40" t="s">
        <v>263</v>
      </c>
      <c r="I182" s="41">
        <v>27200</v>
      </c>
      <c r="J182" s="41">
        <v>-2000</v>
      </c>
      <c r="K182" s="41">
        <f>SUM(I182:J182)</f>
        <v>25200</v>
      </c>
      <c r="L182" s="27">
        <f t="shared" si="54"/>
        <v>31500</v>
      </c>
      <c r="M182" s="89">
        <f>K182*1.205</f>
        <v>30366</v>
      </c>
      <c r="N182" s="60" t="s">
        <v>250</v>
      </c>
      <c r="O182" s="29"/>
    </row>
    <row r="183" spans="1:15" ht="35.1" customHeight="1" x14ac:dyDescent="0.25">
      <c r="A183" s="31"/>
      <c r="B183" s="32"/>
      <c r="C183" s="33"/>
      <c r="D183" s="33"/>
      <c r="E183" s="33"/>
      <c r="F183" s="33"/>
      <c r="G183" s="34">
        <v>3225</v>
      </c>
      <c r="H183" s="35" t="s">
        <v>408</v>
      </c>
      <c r="I183" s="38">
        <f>I184</f>
        <v>33200</v>
      </c>
      <c r="J183" s="38">
        <v>0</v>
      </c>
      <c r="K183" s="38">
        <f>SUM(K184)</f>
        <v>33200</v>
      </c>
      <c r="L183" s="38">
        <f t="shared" si="54"/>
        <v>41500</v>
      </c>
      <c r="M183" s="38">
        <f>M184</f>
        <v>33200</v>
      </c>
      <c r="N183" s="39"/>
      <c r="O183" s="37"/>
    </row>
    <row r="184" spans="1:15" ht="36" x14ac:dyDescent="0.25">
      <c r="A184" s="43"/>
      <c r="B184" s="93" t="s">
        <v>398</v>
      </c>
      <c r="C184" s="45" t="s">
        <v>10</v>
      </c>
      <c r="D184" s="45" t="s">
        <v>11</v>
      </c>
      <c r="E184" s="81" t="s">
        <v>378</v>
      </c>
      <c r="F184" s="45" t="s">
        <v>12</v>
      </c>
      <c r="G184" s="47" t="s">
        <v>357</v>
      </c>
      <c r="H184" s="53" t="s">
        <v>381</v>
      </c>
      <c r="I184" s="48">
        <f>SUM(I185:I186)</f>
        <v>33200</v>
      </c>
      <c r="J184" s="48">
        <v>0</v>
      </c>
      <c r="K184" s="48">
        <f>SUM(K185:K186)</f>
        <v>33200</v>
      </c>
      <c r="L184" s="48">
        <f t="shared" si="54"/>
        <v>41500</v>
      </c>
      <c r="M184" s="48">
        <f>SUM(M185:M186)</f>
        <v>33200</v>
      </c>
      <c r="N184" s="49"/>
      <c r="O184" s="50" t="s">
        <v>299</v>
      </c>
    </row>
    <row r="185" spans="1:15" ht="35.1" customHeight="1" x14ac:dyDescent="0.25">
      <c r="A185" s="65"/>
      <c r="B185" s="66"/>
      <c r="C185" s="58"/>
      <c r="D185" s="67"/>
      <c r="E185" s="67"/>
      <c r="F185" s="67"/>
      <c r="G185" s="59"/>
      <c r="H185" s="40" t="s">
        <v>358</v>
      </c>
      <c r="I185" s="41">
        <v>23200</v>
      </c>
      <c r="J185" s="41">
        <v>0</v>
      </c>
      <c r="K185" s="41">
        <f>SUM(I185:J185)</f>
        <v>23200</v>
      </c>
      <c r="L185" s="27">
        <f t="shared" si="54"/>
        <v>29000</v>
      </c>
      <c r="M185" s="41">
        <f>K185</f>
        <v>23200</v>
      </c>
      <c r="N185" s="70" t="s">
        <v>250</v>
      </c>
      <c r="O185" s="29"/>
    </row>
    <row r="186" spans="1:15" ht="35.1" customHeight="1" x14ac:dyDescent="0.25">
      <c r="A186" s="65"/>
      <c r="B186" s="66"/>
      <c r="C186" s="58"/>
      <c r="D186" s="67"/>
      <c r="E186" s="67"/>
      <c r="F186" s="67"/>
      <c r="G186" s="59"/>
      <c r="H186" s="40" t="s">
        <v>359</v>
      </c>
      <c r="I186" s="41">
        <v>10000</v>
      </c>
      <c r="J186" s="41">
        <v>0</v>
      </c>
      <c r="K186" s="41">
        <f>SUM(I186:J186)</f>
        <v>10000</v>
      </c>
      <c r="L186" s="27">
        <f t="shared" si="54"/>
        <v>12500</v>
      </c>
      <c r="M186" s="41">
        <f>K186</f>
        <v>10000</v>
      </c>
      <c r="N186" s="70" t="s">
        <v>250</v>
      </c>
      <c r="O186" s="71"/>
    </row>
    <row r="187" spans="1:15" ht="35.1" customHeight="1" x14ac:dyDescent="0.25">
      <c r="A187" s="31"/>
      <c r="B187" s="32" t="s">
        <v>393</v>
      </c>
      <c r="C187" s="33" t="s">
        <v>10</v>
      </c>
      <c r="D187" s="33" t="s">
        <v>11</v>
      </c>
      <c r="E187" s="94" t="s">
        <v>377</v>
      </c>
      <c r="F187" s="33" t="s">
        <v>12</v>
      </c>
      <c r="G187" s="34">
        <v>32272</v>
      </c>
      <c r="H187" s="35" t="s">
        <v>382</v>
      </c>
      <c r="I187" s="38">
        <f>SUM(I188:I191)</f>
        <v>27200</v>
      </c>
      <c r="J187" s="38">
        <v>0</v>
      </c>
      <c r="K187" s="38">
        <f>SUM(K188:K191)</f>
        <v>27200</v>
      </c>
      <c r="L187" s="38">
        <f t="shared" si="54"/>
        <v>34000</v>
      </c>
      <c r="M187" s="38">
        <f>SUM(M188:M191)</f>
        <v>32776</v>
      </c>
      <c r="N187" s="39"/>
      <c r="O187" s="37" t="s">
        <v>299</v>
      </c>
    </row>
    <row r="188" spans="1:15" ht="35.1" customHeight="1" x14ac:dyDescent="0.25">
      <c r="A188" s="21"/>
      <c r="B188" s="22"/>
      <c r="C188" s="23"/>
      <c r="D188" s="23"/>
      <c r="E188" s="95"/>
      <c r="F188" s="23"/>
      <c r="G188" s="25" t="s">
        <v>364</v>
      </c>
      <c r="H188" s="26" t="s">
        <v>346</v>
      </c>
      <c r="I188" s="27">
        <v>9300</v>
      </c>
      <c r="J188" s="27">
        <v>0</v>
      </c>
      <c r="K188" s="27">
        <f>SUM(I188:J188)</f>
        <v>9300</v>
      </c>
      <c r="L188" s="27">
        <f t="shared" si="54"/>
        <v>11625</v>
      </c>
      <c r="M188" s="89">
        <f>K188*1.205</f>
        <v>11206.5</v>
      </c>
      <c r="N188" s="28" t="s">
        <v>250</v>
      </c>
      <c r="O188" s="51"/>
    </row>
    <row r="189" spans="1:15" ht="35.1" customHeight="1" x14ac:dyDescent="0.25">
      <c r="A189" s="21"/>
      <c r="B189" s="22"/>
      <c r="C189" s="23"/>
      <c r="D189" s="23"/>
      <c r="E189" s="95"/>
      <c r="F189" s="23"/>
      <c r="G189" s="25" t="s">
        <v>364</v>
      </c>
      <c r="H189" s="26" t="s">
        <v>347</v>
      </c>
      <c r="I189" s="27">
        <v>7300</v>
      </c>
      <c r="J189" s="27">
        <v>0</v>
      </c>
      <c r="K189" s="27">
        <f>SUM(I189:J189)</f>
        <v>7300</v>
      </c>
      <c r="L189" s="27">
        <f t="shared" si="54"/>
        <v>9125</v>
      </c>
      <c r="M189" s="89">
        <f t="shared" ref="M189:M191" si="58">K189*1.205</f>
        <v>8796.5</v>
      </c>
      <c r="N189" s="28" t="s">
        <v>250</v>
      </c>
      <c r="O189" s="51"/>
    </row>
    <row r="190" spans="1:15" ht="35.1" customHeight="1" x14ac:dyDescent="0.25">
      <c r="A190" s="21"/>
      <c r="B190" s="22"/>
      <c r="C190" s="23"/>
      <c r="D190" s="23"/>
      <c r="E190" s="95"/>
      <c r="F190" s="23"/>
      <c r="G190" s="25" t="s">
        <v>364</v>
      </c>
      <c r="H190" s="26" t="s">
        <v>348</v>
      </c>
      <c r="I190" s="27">
        <v>3300</v>
      </c>
      <c r="J190" s="27">
        <v>0</v>
      </c>
      <c r="K190" s="27">
        <f>SUM(I190:J190)</f>
        <v>3300</v>
      </c>
      <c r="L190" s="27">
        <f t="shared" si="54"/>
        <v>4125</v>
      </c>
      <c r="M190" s="89">
        <f t="shared" si="58"/>
        <v>3976.5000000000005</v>
      </c>
      <c r="N190" s="28" t="s">
        <v>250</v>
      </c>
      <c r="O190" s="51"/>
    </row>
    <row r="191" spans="1:15" ht="35.1" customHeight="1" x14ac:dyDescent="0.25">
      <c r="A191" s="21"/>
      <c r="B191" s="22"/>
      <c r="C191" s="23"/>
      <c r="D191" s="23"/>
      <c r="E191" s="95"/>
      <c r="F191" s="23"/>
      <c r="G191" s="25" t="s">
        <v>357</v>
      </c>
      <c r="H191" s="26" t="s">
        <v>356</v>
      </c>
      <c r="I191" s="27">
        <v>7300</v>
      </c>
      <c r="J191" s="27">
        <v>0</v>
      </c>
      <c r="K191" s="27">
        <f>SUM(I191:J191)</f>
        <v>7300</v>
      </c>
      <c r="L191" s="27">
        <f t="shared" si="54"/>
        <v>9125</v>
      </c>
      <c r="M191" s="89">
        <f t="shared" si="58"/>
        <v>8796.5</v>
      </c>
      <c r="N191" s="28" t="s">
        <v>250</v>
      </c>
      <c r="O191" s="51"/>
    </row>
    <row r="192" spans="1:15" ht="35.1" customHeight="1" x14ac:dyDescent="0.25">
      <c r="A192" s="31"/>
      <c r="B192" s="32"/>
      <c r="C192" s="33"/>
      <c r="D192" s="33"/>
      <c r="E192" s="33"/>
      <c r="F192" s="33"/>
      <c r="G192" s="34">
        <v>3231</v>
      </c>
      <c r="H192" s="35" t="s">
        <v>109</v>
      </c>
      <c r="I192" s="38">
        <f>SUM(I193,I196)</f>
        <v>92200</v>
      </c>
      <c r="J192" s="38">
        <v>0</v>
      </c>
      <c r="K192" s="38">
        <f>SUM(K193,K196)</f>
        <v>92200</v>
      </c>
      <c r="L192" s="38">
        <f t="shared" si="54"/>
        <v>115250</v>
      </c>
      <c r="M192" s="38">
        <f>SUM(M193,M196)</f>
        <v>111101</v>
      </c>
      <c r="N192" s="39"/>
      <c r="O192" s="37"/>
    </row>
    <row r="193" spans="1:15" ht="35.1" customHeight="1" x14ac:dyDescent="0.25">
      <c r="A193" s="72"/>
      <c r="B193" s="73"/>
      <c r="C193" s="74"/>
      <c r="D193" s="74"/>
      <c r="E193" s="74"/>
      <c r="F193" s="74"/>
      <c r="G193" s="75">
        <v>32311</v>
      </c>
      <c r="H193" s="76" t="s">
        <v>110</v>
      </c>
      <c r="I193" s="77">
        <f t="shared" ref="I193" si="59">SUM(I194:I195)</f>
        <v>75600</v>
      </c>
      <c r="J193" s="77">
        <v>0</v>
      </c>
      <c r="K193" s="77">
        <f>I193</f>
        <v>75600</v>
      </c>
      <c r="L193" s="77">
        <f t="shared" si="54"/>
        <v>94500</v>
      </c>
      <c r="M193" s="77">
        <f>SUM(M194:M195)</f>
        <v>91098</v>
      </c>
      <c r="N193" s="78"/>
      <c r="O193" s="79"/>
    </row>
    <row r="194" spans="1:15" ht="48" x14ac:dyDescent="0.25">
      <c r="A194" s="21"/>
      <c r="B194" s="57"/>
      <c r="C194" s="58"/>
      <c r="D194" s="58"/>
      <c r="E194" s="58"/>
      <c r="F194" s="58"/>
      <c r="G194" s="59" t="s">
        <v>364</v>
      </c>
      <c r="H194" s="40" t="s">
        <v>111</v>
      </c>
      <c r="I194" s="41">
        <v>25200</v>
      </c>
      <c r="J194" s="41">
        <v>0</v>
      </c>
      <c r="K194" s="41">
        <f>SUM(I194:J194)</f>
        <v>25200</v>
      </c>
      <c r="L194" s="27">
        <f t="shared" si="54"/>
        <v>31500</v>
      </c>
      <c r="M194" s="89">
        <f>K194*1.205</f>
        <v>30366</v>
      </c>
      <c r="N194" s="28" t="s">
        <v>250</v>
      </c>
      <c r="O194" s="29" t="s">
        <v>366</v>
      </c>
    </row>
    <row r="195" spans="1:15" ht="48" x14ac:dyDescent="0.25">
      <c r="A195" s="21"/>
      <c r="B195" s="57"/>
      <c r="C195" s="58"/>
      <c r="D195" s="58"/>
      <c r="E195" s="58"/>
      <c r="F195" s="58"/>
      <c r="G195" s="59" t="s">
        <v>364</v>
      </c>
      <c r="H195" s="40" t="s">
        <v>343</v>
      </c>
      <c r="I195" s="41">
        <v>50400</v>
      </c>
      <c r="J195" s="41">
        <v>0</v>
      </c>
      <c r="K195" s="41">
        <f>SUM(I195:J195)</f>
        <v>50400</v>
      </c>
      <c r="L195" s="27">
        <f t="shared" si="54"/>
        <v>63000</v>
      </c>
      <c r="M195" s="89">
        <f>K195*1.205</f>
        <v>60732</v>
      </c>
      <c r="N195" s="28" t="s">
        <v>250</v>
      </c>
      <c r="O195" s="29" t="s">
        <v>366</v>
      </c>
    </row>
    <row r="196" spans="1:15" ht="51.75" customHeight="1" x14ac:dyDescent="0.25">
      <c r="A196" s="72"/>
      <c r="B196" s="73"/>
      <c r="C196" s="74"/>
      <c r="D196" s="74"/>
      <c r="E196" s="74"/>
      <c r="F196" s="74"/>
      <c r="G196" s="75">
        <v>32313</v>
      </c>
      <c r="H196" s="76" t="s">
        <v>112</v>
      </c>
      <c r="I196" s="77">
        <v>16600</v>
      </c>
      <c r="J196" s="77">
        <v>0</v>
      </c>
      <c r="K196" s="77">
        <f>SUM(I196:J196)</f>
        <v>16600</v>
      </c>
      <c r="L196" s="77">
        <f t="shared" si="54"/>
        <v>20750</v>
      </c>
      <c r="M196" s="77">
        <f>K196*1.205</f>
        <v>20003</v>
      </c>
      <c r="N196" s="78" t="s">
        <v>250</v>
      </c>
      <c r="O196" s="79" t="s">
        <v>366</v>
      </c>
    </row>
    <row r="197" spans="1:15" ht="35.1" customHeight="1" x14ac:dyDescent="0.25">
      <c r="A197" s="31"/>
      <c r="B197" s="32"/>
      <c r="C197" s="33"/>
      <c r="D197" s="33"/>
      <c r="E197" s="33"/>
      <c r="F197" s="33"/>
      <c r="G197" s="34">
        <v>3232</v>
      </c>
      <c r="H197" s="35" t="s">
        <v>113</v>
      </c>
      <c r="I197" s="38">
        <f>SUM(I198,I201,I266)</f>
        <v>672700</v>
      </c>
      <c r="J197" s="38">
        <f t="shared" ref="J197:K197" si="60">SUM(J198,J201,J266)</f>
        <v>127100</v>
      </c>
      <c r="K197" s="38">
        <f t="shared" si="60"/>
        <v>830300</v>
      </c>
      <c r="L197" s="38">
        <f t="shared" si="54"/>
        <v>1037875</v>
      </c>
      <c r="M197" s="38">
        <f>SUM(M198,M201,M266)</f>
        <v>544119</v>
      </c>
      <c r="N197" s="39"/>
      <c r="O197" s="37"/>
    </row>
    <row r="198" spans="1:15" ht="35.1" customHeight="1" x14ac:dyDescent="0.25">
      <c r="A198" s="72"/>
      <c r="B198" s="73" t="s">
        <v>181</v>
      </c>
      <c r="C198" s="74" t="s">
        <v>9</v>
      </c>
      <c r="D198" s="74"/>
      <c r="E198" s="74"/>
      <c r="F198" s="74"/>
      <c r="G198" s="75">
        <v>32321</v>
      </c>
      <c r="H198" s="76" t="s">
        <v>114</v>
      </c>
      <c r="I198" s="77">
        <f>SUM(I199:I200)</f>
        <v>13200</v>
      </c>
      <c r="J198" s="77">
        <v>0</v>
      </c>
      <c r="K198" s="77">
        <f>SUM(K199:K200)</f>
        <v>13200</v>
      </c>
      <c r="L198" s="77">
        <f t="shared" si="54"/>
        <v>16500</v>
      </c>
      <c r="M198" s="77">
        <f>SUM(M199:M200)</f>
        <v>15906.000000000002</v>
      </c>
      <c r="N198" s="78" t="s">
        <v>250</v>
      </c>
      <c r="O198" s="79"/>
    </row>
    <row r="199" spans="1:15" ht="35.1" customHeight="1" x14ac:dyDescent="0.25">
      <c r="A199" s="21"/>
      <c r="B199" s="22"/>
      <c r="C199" s="23"/>
      <c r="D199" s="23"/>
      <c r="E199" s="23"/>
      <c r="F199" s="23"/>
      <c r="G199" s="25"/>
      <c r="H199" s="26" t="s">
        <v>115</v>
      </c>
      <c r="I199" s="27">
        <v>6600</v>
      </c>
      <c r="J199" s="27">
        <v>0</v>
      </c>
      <c r="K199" s="27">
        <f>SUM(I199:J199)</f>
        <v>6600</v>
      </c>
      <c r="L199" s="27">
        <f t="shared" si="54"/>
        <v>8250</v>
      </c>
      <c r="M199" s="89">
        <f>K199*1.205</f>
        <v>7953.0000000000009</v>
      </c>
      <c r="N199" s="28"/>
      <c r="O199" s="51"/>
    </row>
    <row r="200" spans="1:15" ht="35.1" customHeight="1" x14ac:dyDescent="0.25">
      <c r="A200" s="21"/>
      <c r="B200" s="22"/>
      <c r="C200" s="23"/>
      <c r="D200" s="23"/>
      <c r="E200" s="23"/>
      <c r="F200" s="23"/>
      <c r="G200" s="25"/>
      <c r="H200" s="26" t="s">
        <v>116</v>
      </c>
      <c r="I200" s="27">
        <v>6600</v>
      </c>
      <c r="J200" s="27">
        <v>0</v>
      </c>
      <c r="K200" s="27">
        <f>SUM(I200:J200)</f>
        <v>6600</v>
      </c>
      <c r="L200" s="27">
        <f t="shared" si="54"/>
        <v>8250</v>
      </c>
      <c r="M200" s="89">
        <f>K200*1.205</f>
        <v>7953.0000000000009</v>
      </c>
      <c r="N200" s="28"/>
      <c r="O200" s="51"/>
    </row>
    <row r="201" spans="1:15" ht="35.1" customHeight="1" x14ac:dyDescent="0.25">
      <c r="A201" s="72"/>
      <c r="B201" s="73"/>
      <c r="C201" s="74"/>
      <c r="D201" s="74"/>
      <c r="E201" s="74"/>
      <c r="F201" s="74"/>
      <c r="G201" s="75">
        <v>32322</v>
      </c>
      <c r="H201" s="76" t="s">
        <v>117</v>
      </c>
      <c r="I201" s="77">
        <f>SUM(I202:I208)+I214</f>
        <v>569200</v>
      </c>
      <c r="J201" s="77">
        <f t="shared" ref="J201:M201" si="61">SUM(J202:J213)+J214</f>
        <v>120600</v>
      </c>
      <c r="K201" s="77">
        <f t="shared" si="61"/>
        <v>720300</v>
      </c>
      <c r="L201" s="77">
        <f t="shared" si="61"/>
        <v>900375</v>
      </c>
      <c r="M201" s="77">
        <f t="shared" si="61"/>
        <v>460860.5</v>
      </c>
      <c r="N201" s="78" t="s">
        <v>250</v>
      </c>
      <c r="O201" s="79"/>
    </row>
    <row r="202" spans="1:15" ht="35.1" customHeight="1" x14ac:dyDescent="0.25">
      <c r="A202" s="96"/>
      <c r="B202" s="57" t="s">
        <v>418</v>
      </c>
      <c r="C202" s="58"/>
      <c r="D202" s="58"/>
      <c r="E202" s="58"/>
      <c r="F202" s="58"/>
      <c r="G202" s="58"/>
      <c r="H202" s="40" t="s">
        <v>118</v>
      </c>
      <c r="I202" s="41">
        <v>2000</v>
      </c>
      <c r="J202" s="41">
        <v>0</v>
      </c>
      <c r="K202" s="41">
        <f>SUM(I202:J202)</f>
        <v>2000</v>
      </c>
      <c r="L202" s="27">
        <f t="shared" si="54"/>
        <v>2500</v>
      </c>
      <c r="M202" s="89">
        <f t="shared" ref="M202:M206" si="62">K202*1.205</f>
        <v>2410</v>
      </c>
      <c r="N202" s="97"/>
      <c r="O202" s="29"/>
    </row>
    <row r="203" spans="1:15" ht="35.1" customHeight="1" x14ac:dyDescent="0.25">
      <c r="A203" s="96" t="s">
        <v>517</v>
      </c>
      <c r="B203" s="57" t="s">
        <v>277</v>
      </c>
      <c r="C203" s="58" t="s">
        <v>9</v>
      </c>
      <c r="D203" s="58"/>
      <c r="E203" s="58"/>
      <c r="F203" s="58"/>
      <c r="G203" s="58"/>
      <c r="H203" s="40" t="s">
        <v>119</v>
      </c>
      <c r="I203" s="41">
        <v>10600</v>
      </c>
      <c r="J203" s="41">
        <v>0</v>
      </c>
      <c r="K203" s="41">
        <f t="shared" ref="K203:K213" si="63">SUM(I203:J203)</f>
        <v>10600</v>
      </c>
      <c r="L203" s="27">
        <f t="shared" si="54"/>
        <v>13250</v>
      </c>
      <c r="M203" s="89">
        <f t="shared" si="62"/>
        <v>12773</v>
      </c>
      <c r="N203" s="97"/>
      <c r="O203" s="29"/>
    </row>
    <row r="204" spans="1:15" ht="35.1" customHeight="1" x14ac:dyDescent="0.25">
      <c r="A204" s="96" t="s">
        <v>493</v>
      </c>
      <c r="B204" s="57" t="s">
        <v>407</v>
      </c>
      <c r="C204" s="58" t="s">
        <v>9</v>
      </c>
      <c r="D204" s="58"/>
      <c r="E204" s="58"/>
      <c r="F204" s="58"/>
      <c r="G204" s="58"/>
      <c r="H204" s="40" t="s">
        <v>406</v>
      </c>
      <c r="I204" s="41">
        <v>25200</v>
      </c>
      <c r="J204" s="41">
        <v>0</v>
      </c>
      <c r="K204" s="41">
        <f t="shared" si="63"/>
        <v>25200</v>
      </c>
      <c r="L204" s="27">
        <f t="shared" si="54"/>
        <v>31500</v>
      </c>
      <c r="M204" s="89">
        <f t="shared" si="62"/>
        <v>30366</v>
      </c>
      <c r="N204" s="97"/>
      <c r="O204" s="29"/>
    </row>
    <row r="205" spans="1:15" ht="35.1" customHeight="1" x14ac:dyDescent="0.25">
      <c r="A205" s="96"/>
      <c r="B205" s="57" t="s">
        <v>276</v>
      </c>
      <c r="C205" s="58" t="s">
        <v>9</v>
      </c>
      <c r="D205" s="58"/>
      <c r="E205" s="58"/>
      <c r="F205" s="58"/>
      <c r="G205" s="58"/>
      <c r="H205" s="40" t="s">
        <v>120</v>
      </c>
      <c r="I205" s="41">
        <v>2700</v>
      </c>
      <c r="J205" s="41">
        <v>0</v>
      </c>
      <c r="K205" s="41">
        <f t="shared" si="63"/>
        <v>2700</v>
      </c>
      <c r="L205" s="27">
        <f t="shared" si="54"/>
        <v>3375</v>
      </c>
      <c r="M205" s="89">
        <f t="shared" si="62"/>
        <v>3253.5</v>
      </c>
      <c r="N205" s="97"/>
      <c r="O205" s="29"/>
    </row>
    <row r="206" spans="1:15" ht="35.1" customHeight="1" x14ac:dyDescent="0.25">
      <c r="A206" s="96"/>
      <c r="B206" s="57" t="s">
        <v>502</v>
      </c>
      <c r="C206" s="58" t="s">
        <v>9</v>
      </c>
      <c r="D206" s="58"/>
      <c r="E206" s="58"/>
      <c r="F206" s="58"/>
      <c r="G206" s="58"/>
      <c r="H206" s="40" t="s">
        <v>499</v>
      </c>
      <c r="I206" s="41">
        <v>0</v>
      </c>
      <c r="J206" s="41">
        <v>8000</v>
      </c>
      <c r="K206" s="41">
        <f t="shared" si="63"/>
        <v>8000</v>
      </c>
      <c r="L206" s="27">
        <f t="shared" si="54"/>
        <v>10000</v>
      </c>
      <c r="M206" s="89">
        <f t="shared" si="62"/>
        <v>9640</v>
      </c>
      <c r="N206" s="97"/>
      <c r="O206" s="29"/>
    </row>
    <row r="207" spans="1:15" ht="35.1" customHeight="1" x14ac:dyDescent="0.25">
      <c r="A207" s="96" t="s">
        <v>527</v>
      </c>
      <c r="B207" s="57" t="s">
        <v>407</v>
      </c>
      <c r="C207" s="58" t="s">
        <v>9</v>
      </c>
      <c r="D207" s="58"/>
      <c r="E207" s="58"/>
      <c r="F207" s="58"/>
      <c r="G207" s="58"/>
      <c r="H207" s="40" t="s">
        <v>498</v>
      </c>
      <c r="I207" s="41">
        <v>0</v>
      </c>
      <c r="J207" s="41">
        <v>8500</v>
      </c>
      <c r="K207" s="41">
        <f t="shared" si="63"/>
        <v>8500</v>
      </c>
      <c r="L207" s="27">
        <f t="shared" si="54"/>
        <v>10625</v>
      </c>
      <c r="M207" s="89">
        <f>K207</f>
        <v>8500</v>
      </c>
      <c r="N207" s="97"/>
      <c r="O207" s="29"/>
    </row>
    <row r="208" spans="1:15" ht="36" x14ac:dyDescent="0.25">
      <c r="A208" s="156" t="s">
        <v>528</v>
      </c>
      <c r="B208" s="44" t="s">
        <v>182</v>
      </c>
      <c r="C208" s="45" t="s">
        <v>10</v>
      </c>
      <c r="D208" s="45" t="s">
        <v>11</v>
      </c>
      <c r="E208" s="45" t="s">
        <v>377</v>
      </c>
      <c r="F208" s="45" t="s">
        <v>229</v>
      </c>
      <c r="G208" s="45"/>
      <c r="H208" s="53" t="s">
        <v>121</v>
      </c>
      <c r="I208" s="48">
        <v>30500</v>
      </c>
      <c r="J208" s="48">
        <v>19500</v>
      </c>
      <c r="K208" s="48">
        <f t="shared" si="63"/>
        <v>50000</v>
      </c>
      <c r="L208" s="48">
        <f t="shared" si="54"/>
        <v>62500</v>
      </c>
      <c r="M208" s="48">
        <f>K208</f>
        <v>50000</v>
      </c>
      <c r="N208" s="97" t="s">
        <v>250</v>
      </c>
      <c r="O208" s="29" t="s">
        <v>299</v>
      </c>
    </row>
    <row r="209" spans="1:15" ht="62.25" customHeight="1" x14ac:dyDescent="0.25">
      <c r="A209" s="96" t="s">
        <v>477</v>
      </c>
      <c r="B209" s="57" t="s">
        <v>478</v>
      </c>
      <c r="C209" s="58" t="s">
        <v>9</v>
      </c>
      <c r="D209" s="58"/>
      <c r="E209" s="58"/>
      <c r="F209" s="58"/>
      <c r="G209" s="58"/>
      <c r="H209" s="40" t="s">
        <v>122</v>
      </c>
      <c r="I209" s="41">
        <v>11900</v>
      </c>
      <c r="J209" s="41">
        <v>36900</v>
      </c>
      <c r="K209" s="41">
        <f t="shared" si="63"/>
        <v>48800</v>
      </c>
      <c r="L209" s="27">
        <f t="shared" si="54"/>
        <v>61000</v>
      </c>
      <c r="M209" s="89">
        <f>K209</f>
        <v>48800</v>
      </c>
      <c r="N209" s="97" t="s">
        <v>250</v>
      </c>
      <c r="O209" s="29" t="s">
        <v>513</v>
      </c>
    </row>
    <row r="210" spans="1:15" ht="35.1" customHeight="1" x14ac:dyDescent="0.25">
      <c r="A210" s="96"/>
      <c r="B210" s="57" t="s">
        <v>394</v>
      </c>
      <c r="C210" s="58" t="s">
        <v>9</v>
      </c>
      <c r="D210" s="58"/>
      <c r="E210" s="58"/>
      <c r="F210" s="58"/>
      <c r="G210" s="98" t="s">
        <v>373</v>
      </c>
      <c r="H210" s="40" t="s">
        <v>372</v>
      </c>
      <c r="I210" s="41">
        <v>6000</v>
      </c>
      <c r="J210" s="41">
        <v>0</v>
      </c>
      <c r="K210" s="41">
        <f t="shared" si="63"/>
        <v>6000</v>
      </c>
      <c r="L210" s="27">
        <f t="shared" si="54"/>
        <v>7500</v>
      </c>
      <c r="M210" s="89">
        <f>K210</f>
        <v>6000</v>
      </c>
      <c r="N210" s="97" t="s">
        <v>250</v>
      </c>
      <c r="O210" s="29"/>
    </row>
    <row r="211" spans="1:15" ht="35.1" customHeight="1" x14ac:dyDescent="0.25">
      <c r="A211" s="96"/>
      <c r="B211" s="57" t="s">
        <v>183</v>
      </c>
      <c r="C211" s="58" t="s">
        <v>9</v>
      </c>
      <c r="D211" s="58"/>
      <c r="E211" s="58"/>
      <c r="F211" s="58"/>
      <c r="G211" s="58"/>
      <c r="H211" s="40" t="s">
        <v>123</v>
      </c>
      <c r="I211" s="41">
        <v>4600</v>
      </c>
      <c r="J211" s="41">
        <v>0</v>
      </c>
      <c r="K211" s="41">
        <f t="shared" si="63"/>
        <v>4600</v>
      </c>
      <c r="L211" s="27">
        <f t="shared" si="54"/>
        <v>5750</v>
      </c>
      <c r="M211" s="89">
        <f>K211*1.205</f>
        <v>5543</v>
      </c>
      <c r="N211" s="97" t="s">
        <v>250</v>
      </c>
      <c r="O211" s="29"/>
    </row>
    <row r="212" spans="1:15" ht="35.1" customHeight="1" x14ac:dyDescent="0.25">
      <c r="A212" s="96" t="s">
        <v>471</v>
      </c>
      <c r="B212" s="57" t="s">
        <v>472</v>
      </c>
      <c r="C212" s="58" t="s">
        <v>9</v>
      </c>
      <c r="D212" s="58"/>
      <c r="E212" s="58"/>
      <c r="F212" s="58"/>
      <c r="G212" s="58"/>
      <c r="H212" s="40" t="s">
        <v>429</v>
      </c>
      <c r="I212" s="41">
        <v>0</v>
      </c>
      <c r="J212" s="41">
        <v>3500</v>
      </c>
      <c r="K212" s="41">
        <f t="shared" si="63"/>
        <v>3500</v>
      </c>
      <c r="L212" s="27">
        <f t="shared" si="54"/>
        <v>4375</v>
      </c>
      <c r="M212" s="89">
        <f>K212*1.25</f>
        <v>4375</v>
      </c>
      <c r="N212" s="97" t="s">
        <v>250</v>
      </c>
      <c r="O212" s="29"/>
    </row>
    <row r="213" spans="1:15" ht="35.1" customHeight="1" x14ac:dyDescent="0.25">
      <c r="A213" s="96" t="s">
        <v>468</v>
      </c>
      <c r="B213" s="57" t="s">
        <v>295</v>
      </c>
      <c r="C213" s="58" t="s">
        <v>9</v>
      </c>
      <c r="D213" s="58"/>
      <c r="E213" s="58"/>
      <c r="F213" s="58"/>
      <c r="G213" s="58"/>
      <c r="H213" s="40" t="s">
        <v>296</v>
      </c>
      <c r="I213" s="41">
        <v>8000</v>
      </c>
      <c r="J213" s="41">
        <v>0</v>
      </c>
      <c r="K213" s="41">
        <f t="shared" si="63"/>
        <v>8000</v>
      </c>
      <c r="L213" s="27">
        <f t="shared" si="54"/>
        <v>10000</v>
      </c>
      <c r="M213" s="89">
        <f>K213</f>
        <v>8000</v>
      </c>
      <c r="N213" s="97" t="s">
        <v>250</v>
      </c>
      <c r="O213" s="29"/>
    </row>
    <row r="214" spans="1:15" ht="36" x14ac:dyDescent="0.25">
      <c r="A214" s="44"/>
      <c r="B214" s="44" t="s">
        <v>184</v>
      </c>
      <c r="C214" s="45" t="s">
        <v>10</v>
      </c>
      <c r="D214" s="45" t="s">
        <v>157</v>
      </c>
      <c r="E214" s="81"/>
      <c r="F214" s="45" t="s">
        <v>15</v>
      </c>
      <c r="G214" s="47">
        <v>32322</v>
      </c>
      <c r="H214" s="53" t="s">
        <v>365</v>
      </c>
      <c r="I214" s="99">
        <f>SUM(I215:I265)</f>
        <v>498200</v>
      </c>
      <c r="J214" s="99">
        <f>K214-I214</f>
        <v>44200</v>
      </c>
      <c r="K214" s="99">
        <f>SUM(K215:K265)</f>
        <v>542400</v>
      </c>
      <c r="L214" s="99">
        <f t="shared" si="54"/>
        <v>678000</v>
      </c>
      <c r="M214" s="99">
        <f>SUM(M215:M265)</f>
        <v>271200</v>
      </c>
      <c r="N214" s="87" t="s">
        <v>250</v>
      </c>
      <c r="O214" s="50" t="s">
        <v>299</v>
      </c>
    </row>
    <row r="215" spans="1:15" ht="35.1" customHeight="1" x14ac:dyDescent="0.25">
      <c r="A215" s="100"/>
      <c r="B215" s="22"/>
      <c r="C215" s="23"/>
      <c r="D215" s="23"/>
      <c r="E215" s="23"/>
      <c r="F215" s="23"/>
      <c r="G215" s="23"/>
      <c r="H215" s="26" t="s">
        <v>124</v>
      </c>
      <c r="I215" s="27">
        <v>40300</v>
      </c>
      <c r="J215" s="27">
        <v>0</v>
      </c>
      <c r="K215" s="27">
        <f t="shared" ref="K215:K246" si="64">SUM(I215:J215)</f>
        <v>40300</v>
      </c>
      <c r="L215" s="27">
        <f t="shared" si="54"/>
        <v>50375</v>
      </c>
      <c r="M215" s="89">
        <f>K215/2</f>
        <v>20150</v>
      </c>
      <c r="N215" s="101"/>
      <c r="O215" s="127"/>
    </row>
    <row r="216" spans="1:15" ht="35.1" customHeight="1" x14ac:dyDescent="0.25">
      <c r="A216" s="100"/>
      <c r="B216" s="22"/>
      <c r="C216" s="23"/>
      <c r="D216" s="23"/>
      <c r="E216" s="23"/>
      <c r="F216" s="23"/>
      <c r="G216" s="23"/>
      <c r="H216" s="26" t="s">
        <v>330</v>
      </c>
      <c r="I216" s="27">
        <v>59100</v>
      </c>
      <c r="J216" s="27">
        <v>3500</v>
      </c>
      <c r="K216" s="27">
        <f t="shared" si="64"/>
        <v>62600</v>
      </c>
      <c r="L216" s="27">
        <f t="shared" si="54"/>
        <v>78250</v>
      </c>
      <c r="M216" s="89">
        <f t="shared" ref="M216:M265" si="65">K216/2</f>
        <v>31300</v>
      </c>
      <c r="N216" s="101"/>
      <c r="O216" s="127"/>
    </row>
    <row r="217" spans="1:15" ht="35.1" customHeight="1" x14ac:dyDescent="0.25">
      <c r="A217" s="100"/>
      <c r="B217" s="22"/>
      <c r="C217" s="23"/>
      <c r="D217" s="23"/>
      <c r="E217" s="23"/>
      <c r="F217" s="23"/>
      <c r="G217" s="23"/>
      <c r="H217" s="26" t="s">
        <v>125</v>
      </c>
      <c r="I217" s="27">
        <v>85800</v>
      </c>
      <c r="J217" s="27">
        <v>26700</v>
      </c>
      <c r="K217" s="27">
        <f t="shared" si="64"/>
        <v>112500</v>
      </c>
      <c r="L217" s="27">
        <f t="shared" si="54"/>
        <v>140625</v>
      </c>
      <c r="M217" s="89">
        <f t="shared" si="65"/>
        <v>56250</v>
      </c>
      <c r="N217" s="101"/>
      <c r="O217" s="127"/>
    </row>
    <row r="218" spans="1:15" ht="35.1" customHeight="1" x14ac:dyDescent="0.25">
      <c r="A218" s="100"/>
      <c r="B218" s="22"/>
      <c r="C218" s="23"/>
      <c r="D218" s="23"/>
      <c r="E218" s="23"/>
      <c r="F218" s="23"/>
      <c r="G218" s="23"/>
      <c r="H218" s="26" t="s">
        <v>332</v>
      </c>
      <c r="I218" s="27">
        <v>6200</v>
      </c>
      <c r="J218" s="27">
        <v>0</v>
      </c>
      <c r="K218" s="27">
        <f t="shared" si="64"/>
        <v>6200</v>
      </c>
      <c r="L218" s="27">
        <f t="shared" si="54"/>
        <v>7750</v>
      </c>
      <c r="M218" s="89">
        <f t="shared" si="65"/>
        <v>3100</v>
      </c>
      <c r="N218" s="101"/>
      <c r="O218" s="127"/>
    </row>
    <row r="219" spans="1:15" ht="35.1" customHeight="1" x14ac:dyDescent="0.25">
      <c r="A219" s="100"/>
      <c r="B219" s="22"/>
      <c r="C219" s="23"/>
      <c r="D219" s="23"/>
      <c r="E219" s="23"/>
      <c r="F219" s="23"/>
      <c r="G219" s="23"/>
      <c r="H219" s="26" t="s">
        <v>232</v>
      </c>
      <c r="I219" s="27">
        <v>9300</v>
      </c>
      <c r="J219" s="27">
        <v>0</v>
      </c>
      <c r="K219" s="27">
        <f t="shared" si="64"/>
        <v>9300</v>
      </c>
      <c r="L219" s="27">
        <f t="shared" si="54"/>
        <v>11625</v>
      </c>
      <c r="M219" s="89">
        <f t="shared" si="65"/>
        <v>4650</v>
      </c>
      <c r="N219" s="101"/>
      <c r="O219" s="127"/>
    </row>
    <row r="220" spans="1:15" ht="35.1" customHeight="1" x14ac:dyDescent="0.25">
      <c r="A220" s="100"/>
      <c r="B220" s="22"/>
      <c r="C220" s="23"/>
      <c r="D220" s="23"/>
      <c r="E220" s="23"/>
      <c r="F220" s="23"/>
      <c r="G220" s="23"/>
      <c r="H220" s="26" t="s">
        <v>227</v>
      </c>
      <c r="I220" s="27">
        <v>18600</v>
      </c>
      <c r="J220" s="27">
        <v>4300</v>
      </c>
      <c r="K220" s="27">
        <f t="shared" si="64"/>
        <v>22900</v>
      </c>
      <c r="L220" s="27">
        <f t="shared" si="54"/>
        <v>28625</v>
      </c>
      <c r="M220" s="89">
        <f t="shared" si="65"/>
        <v>11450</v>
      </c>
      <c r="N220" s="101"/>
      <c r="O220" s="127"/>
    </row>
    <row r="221" spans="1:15" ht="35.1" customHeight="1" x14ac:dyDescent="0.25">
      <c r="A221" s="100"/>
      <c r="B221" s="22"/>
      <c r="C221" s="23"/>
      <c r="D221" s="23"/>
      <c r="E221" s="23"/>
      <c r="F221" s="23"/>
      <c r="G221" s="23"/>
      <c r="H221" s="26" t="s">
        <v>344</v>
      </c>
      <c r="I221" s="27">
        <v>20200</v>
      </c>
      <c r="J221" s="27">
        <v>0</v>
      </c>
      <c r="K221" s="27">
        <f t="shared" si="64"/>
        <v>20200</v>
      </c>
      <c r="L221" s="27">
        <f t="shared" si="54"/>
        <v>25250</v>
      </c>
      <c r="M221" s="89">
        <f t="shared" si="65"/>
        <v>10100</v>
      </c>
      <c r="N221" s="101"/>
      <c r="O221" s="127"/>
    </row>
    <row r="222" spans="1:15" ht="35.1" customHeight="1" x14ac:dyDescent="0.25">
      <c r="A222" s="100"/>
      <c r="B222" s="22"/>
      <c r="C222" s="23"/>
      <c r="D222" s="23"/>
      <c r="E222" s="23"/>
      <c r="F222" s="23"/>
      <c r="G222" s="23"/>
      <c r="H222" s="26" t="s">
        <v>126</v>
      </c>
      <c r="I222" s="27">
        <v>22300</v>
      </c>
      <c r="J222" s="27">
        <v>0</v>
      </c>
      <c r="K222" s="27">
        <f t="shared" si="64"/>
        <v>22300</v>
      </c>
      <c r="L222" s="27">
        <f t="shared" si="54"/>
        <v>27875</v>
      </c>
      <c r="M222" s="89">
        <f t="shared" si="65"/>
        <v>11150</v>
      </c>
      <c r="N222" s="101"/>
      <c r="O222" s="127"/>
    </row>
    <row r="223" spans="1:15" ht="35.1" customHeight="1" x14ac:dyDescent="0.25">
      <c r="A223" s="100"/>
      <c r="B223" s="22"/>
      <c r="C223" s="23"/>
      <c r="D223" s="23"/>
      <c r="E223" s="23"/>
      <c r="F223" s="23"/>
      <c r="G223" s="23"/>
      <c r="H223" s="26" t="s">
        <v>127</v>
      </c>
      <c r="I223" s="27">
        <v>800</v>
      </c>
      <c r="J223" s="27">
        <v>0</v>
      </c>
      <c r="K223" s="27">
        <f t="shared" si="64"/>
        <v>800</v>
      </c>
      <c r="L223" s="27">
        <f t="shared" si="54"/>
        <v>1000</v>
      </c>
      <c r="M223" s="89">
        <f t="shared" si="65"/>
        <v>400</v>
      </c>
      <c r="N223" s="101"/>
      <c r="O223" s="127"/>
    </row>
    <row r="224" spans="1:15" ht="35.1" customHeight="1" x14ac:dyDescent="0.25">
      <c r="A224" s="100"/>
      <c r="B224" s="22"/>
      <c r="C224" s="23"/>
      <c r="D224" s="23"/>
      <c r="E224" s="23"/>
      <c r="F224" s="23"/>
      <c r="G224" s="23"/>
      <c r="H224" s="26" t="s">
        <v>128</v>
      </c>
      <c r="I224" s="27">
        <v>2500</v>
      </c>
      <c r="J224" s="27">
        <v>-2500</v>
      </c>
      <c r="K224" s="27">
        <f t="shared" si="64"/>
        <v>0</v>
      </c>
      <c r="L224" s="27">
        <f t="shared" si="54"/>
        <v>0</v>
      </c>
      <c r="M224" s="89">
        <f t="shared" si="65"/>
        <v>0</v>
      </c>
      <c r="N224" s="101"/>
      <c r="O224" s="127"/>
    </row>
    <row r="225" spans="1:15" ht="35.1" customHeight="1" x14ac:dyDescent="0.25">
      <c r="A225" s="100"/>
      <c r="B225" s="22"/>
      <c r="C225" s="23"/>
      <c r="D225" s="23"/>
      <c r="E225" s="23"/>
      <c r="F225" s="23"/>
      <c r="G225" s="23"/>
      <c r="H225" s="26" t="s">
        <v>494</v>
      </c>
      <c r="I225" s="27">
        <v>0</v>
      </c>
      <c r="J225" s="27">
        <v>2500</v>
      </c>
      <c r="K225" s="27">
        <f t="shared" si="64"/>
        <v>2500</v>
      </c>
      <c r="L225" s="27">
        <f t="shared" si="54"/>
        <v>3125</v>
      </c>
      <c r="M225" s="89">
        <f t="shared" si="65"/>
        <v>1250</v>
      </c>
      <c r="N225" s="101"/>
      <c r="O225" s="127"/>
    </row>
    <row r="226" spans="1:15" ht="35.1" customHeight="1" x14ac:dyDescent="0.25">
      <c r="A226" s="100"/>
      <c r="B226" s="22"/>
      <c r="C226" s="23"/>
      <c r="D226" s="23"/>
      <c r="E226" s="23"/>
      <c r="F226" s="23"/>
      <c r="G226" s="23"/>
      <c r="H226" s="26" t="s">
        <v>129</v>
      </c>
      <c r="I226" s="27">
        <v>8000</v>
      </c>
      <c r="J226" s="27">
        <v>0</v>
      </c>
      <c r="K226" s="27">
        <f t="shared" si="64"/>
        <v>8000</v>
      </c>
      <c r="L226" s="27">
        <f t="shared" si="54"/>
        <v>10000</v>
      </c>
      <c r="M226" s="89">
        <f t="shared" si="65"/>
        <v>4000</v>
      </c>
      <c r="N226" s="101"/>
      <c r="O226" s="127"/>
    </row>
    <row r="227" spans="1:15" ht="35.1" customHeight="1" x14ac:dyDescent="0.25">
      <c r="A227" s="100"/>
      <c r="B227" s="22"/>
      <c r="C227" s="23"/>
      <c r="D227" s="23"/>
      <c r="E227" s="23"/>
      <c r="F227" s="23"/>
      <c r="G227" s="23"/>
      <c r="H227" s="26" t="s">
        <v>303</v>
      </c>
      <c r="I227" s="27">
        <v>5600</v>
      </c>
      <c r="J227" s="27">
        <v>0</v>
      </c>
      <c r="K227" s="27">
        <f t="shared" si="64"/>
        <v>5600</v>
      </c>
      <c r="L227" s="27">
        <f t="shared" si="54"/>
        <v>7000</v>
      </c>
      <c r="M227" s="89">
        <f t="shared" si="65"/>
        <v>2800</v>
      </c>
      <c r="N227" s="101"/>
      <c r="O227" s="127"/>
    </row>
    <row r="228" spans="1:15" ht="35.1" customHeight="1" x14ac:dyDescent="0.25">
      <c r="A228" s="100"/>
      <c r="B228" s="22"/>
      <c r="C228" s="23"/>
      <c r="D228" s="23"/>
      <c r="E228" s="23"/>
      <c r="F228" s="23"/>
      <c r="G228" s="23"/>
      <c r="H228" s="26" t="s">
        <v>345</v>
      </c>
      <c r="I228" s="27">
        <v>11900</v>
      </c>
      <c r="J228" s="27">
        <v>0</v>
      </c>
      <c r="K228" s="27">
        <f t="shared" si="64"/>
        <v>11900</v>
      </c>
      <c r="L228" s="27">
        <f t="shared" si="54"/>
        <v>14875</v>
      </c>
      <c r="M228" s="89">
        <f t="shared" si="65"/>
        <v>5950</v>
      </c>
      <c r="N228" s="101"/>
      <c r="O228" s="127"/>
    </row>
    <row r="229" spans="1:15" ht="35.1" customHeight="1" x14ac:dyDescent="0.25">
      <c r="A229" s="100"/>
      <c r="B229" s="22"/>
      <c r="C229" s="23"/>
      <c r="D229" s="23"/>
      <c r="E229" s="23"/>
      <c r="F229" s="23"/>
      <c r="G229" s="23"/>
      <c r="H229" s="26" t="s">
        <v>304</v>
      </c>
      <c r="I229" s="27">
        <v>1800</v>
      </c>
      <c r="J229" s="27">
        <v>0</v>
      </c>
      <c r="K229" s="27">
        <f t="shared" si="64"/>
        <v>1800</v>
      </c>
      <c r="L229" s="27">
        <f t="shared" si="54"/>
        <v>2250</v>
      </c>
      <c r="M229" s="89">
        <f t="shared" si="65"/>
        <v>900</v>
      </c>
      <c r="N229" s="101"/>
      <c r="O229" s="127"/>
    </row>
    <row r="230" spans="1:15" ht="35.1" customHeight="1" x14ac:dyDescent="0.25">
      <c r="A230" s="100"/>
      <c r="B230" s="22"/>
      <c r="C230" s="23"/>
      <c r="D230" s="23"/>
      <c r="E230" s="23"/>
      <c r="F230" s="23"/>
      <c r="G230" s="23"/>
      <c r="H230" s="26" t="s">
        <v>305</v>
      </c>
      <c r="I230" s="27">
        <v>10400</v>
      </c>
      <c r="J230" s="27">
        <v>0</v>
      </c>
      <c r="K230" s="27">
        <f t="shared" si="64"/>
        <v>10400</v>
      </c>
      <c r="L230" s="27">
        <f t="shared" si="54"/>
        <v>13000</v>
      </c>
      <c r="M230" s="89">
        <f t="shared" si="65"/>
        <v>5200</v>
      </c>
      <c r="N230" s="101"/>
      <c r="O230" s="127"/>
    </row>
    <row r="231" spans="1:15" ht="35.1" customHeight="1" x14ac:dyDescent="0.25">
      <c r="A231" s="100"/>
      <c r="B231" s="22"/>
      <c r="C231" s="23"/>
      <c r="D231" s="23"/>
      <c r="E231" s="23"/>
      <c r="F231" s="23"/>
      <c r="G231" s="23"/>
      <c r="H231" s="26" t="s">
        <v>306</v>
      </c>
      <c r="I231" s="27">
        <v>1900</v>
      </c>
      <c r="J231" s="27">
        <v>0</v>
      </c>
      <c r="K231" s="27">
        <f t="shared" si="64"/>
        <v>1900</v>
      </c>
      <c r="L231" s="27">
        <f t="shared" si="54"/>
        <v>2375</v>
      </c>
      <c r="M231" s="89">
        <f t="shared" si="65"/>
        <v>950</v>
      </c>
      <c r="N231" s="101"/>
      <c r="O231" s="127"/>
    </row>
    <row r="232" spans="1:15" ht="35.1" customHeight="1" x14ac:dyDescent="0.25">
      <c r="A232" s="100"/>
      <c r="B232" s="22"/>
      <c r="C232" s="23"/>
      <c r="D232" s="23"/>
      <c r="E232" s="23"/>
      <c r="F232" s="23"/>
      <c r="G232" s="23"/>
      <c r="H232" s="26" t="s">
        <v>307</v>
      </c>
      <c r="I232" s="27">
        <v>1600</v>
      </c>
      <c r="J232" s="27">
        <v>0</v>
      </c>
      <c r="K232" s="27">
        <f t="shared" si="64"/>
        <v>1600</v>
      </c>
      <c r="L232" s="27">
        <f t="shared" si="54"/>
        <v>2000</v>
      </c>
      <c r="M232" s="89">
        <f t="shared" si="65"/>
        <v>800</v>
      </c>
      <c r="N232" s="101"/>
      <c r="O232" s="127"/>
    </row>
    <row r="233" spans="1:15" ht="35.1" customHeight="1" x14ac:dyDescent="0.25">
      <c r="A233" s="100"/>
      <c r="B233" s="22"/>
      <c r="C233" s="23"/>
      <c r="D233" s="23"/>
      <c r="E233" s="23"/>
      <c r="F233" s="23"/>
      <c r="G233" s="23"/>
      <c r="H233" s="26" t="s">
        <v>130</v>
      </c>
      <c r="I233" s="27">
        <v>2100</v>
      </c>
      <c r="J233" s="27">
        <v>0</v>
      </c>
      <c r="K233" s="27">
        <f t="shared" si="64"/>
        <v>2100</v>
      </c>
      <c r="L233" s="27">
        <f t="shared" si="54"/>
        <v>2625</v>
      </c>
      <c r="M233" s="89">
        <f t="shared" si="65"/>
        <v>1050</v>
      </c>
      <c r="N233" s="101"/>
      <c r="O233" s="128"/>
    </row>
    <row r="234" spans="1:15" ht="35.1" customHeight="1" x14ac:dyDescent="0.25">
      <c r="A234" s="100"/>
      <c r="B234" s="22"/>
      <c r="C234" s="23"/>
      <c r="D234" s="23"/>
      <c r="E234" s="23"/>
      <c r="F234" s="23"/>
      <c r="G234" s="23"/>
      <c r="H234" s="26" t="s">
        <v>216</v>
      </c>
      <c r="I234" s="27">
        <v>2300</v>
      </c>
      <c r="J234" s="27">
        <v>0</v>
      </c>
      <c r="K234" s="27">
        <f t="shared" si="64"/>
        <v>2300</v>
      </c>
      <c r="L234" s="27">
        <f t="shared" ref="L234:L296" si="66">K234*1.25</f>
        <v>2875</v>
      </c>
      <c r="M234" s="89">
        <f t="shared" si="65"/>
        <v>1150</v>
      </c>
      <c r="N234" s="101"/>
      <c r="O234" s="127"/>
    </row>
    <row r="235" spans="1:15" ht="35.1" customHeight="1" x14ac:dyDescent="0.25">
      <c r="A235" s="100"/>
      <c r="B235" s="22"/>
      <c r="C235" s="23"/>
      <c r="D235" s="23"/>
      <c r="E235" s="23"/>
      <c r="F235" s="23"/>
      <c r="G235" s="23"/>
      <c r="H235" s="26" t="s">
        <v>131</v>
      </c>
      <c r="I235" s="41">
        <v>47100</v>
      </c>
      <c r="J235" s="41">
        <v>0</v>
      </c>
      <c r="K235" s="41">
        <f t="shared" si="64"/>
        <v>47100</v>
      </c>
      <c r="L235" s="27">
        <f t="shared" si="66"/>
        <v>58875</v>
      </c>
      <c r="M235" s="89">
        <f t="shared" si="65"/>
        <v>23550</v>
      </c>
      <c r="N235" s="101"/>
      <c r="O235" s="127"/>
    </row>
    <row r="236" spans="1:15" ht="35.1" customHeight="1" x14ac:dyDescent="0.25">
      <c r="A236" s="100"/>
      <c r="B236" s="22"/>
      <c r="C236" s="23"/>
      <c r="D236" s="23"/>
      <c r="E236" s="23"/>
      <c r="F236" s="23"/>
      <c r="G236" s="23"/>
      <c r="H236" s="26" t="s">
        <v>308</v>
      </c>
      <c r="I236" s="27">
        <v>8000</v>
      </c>
      <c r="J236" s="27">
        <v>0</v>
      </c>
      <c r="K236" s="27">
        <f t="shared" si="64"/>
        <v>8000</v>
      </c>
      <c r="L236" s="27">
        <f t="shared" si="66"/>
        <v>10000</v>
      </c>
      <c r="M236" s="89">
        <f t="shared" si="65"/>
        <v>4000</v>
      </c>
      <c r="N236" s="101"/>
      <c r="O236" s="127"/>
    </row>
    <row r="237" spans="1:15" ht="35.1" customHeight="1" x14ac:dyDescent="0.25">
      <c r="A237" s="100"/>
      <c r="B237" s="22"/>
      <c r="C237" s="23"/>
      <c r="D237" s="23"/>
      <c r="E237" s="23"/>
      <c r="F237" s="23"/>
      <c r="G237" s="23"/>
      <c r="H237" s="26" t="s">
        <v>132</v>
      </c>
      <c r="I237" s="27">
        <v>19900</v>
      </c>
      <c r="J237" s="27">
        <v>0</v>
      </c>
      <c r="K237" s="27">
        <f t="shared" si="64"/>
        <v>19900</v>
      </c>
      <c r="L237" s="27">
        <f t="shared" si="66"/>
        <v>24875</v>
      </c>
      <c r="M237" s="89">
        <f t="shared" si="65"/>
        <v>9950</v>
      </c>
      <c r="N237" s="101"/>
      <c r="O237" s="127"/>
    </row>
    <row r="238" spans="1:15" ht="35.1" customHeight="1" x14ac:dyDescent="0.25">
      <c r="A238" s="100"/>
      <c r="B238" s="22"/>
      <c r="C238" s="23"/>
      <c r="D238" s="23"/>
      <c r="E238" s="23"/>
      <c r="F238" s="23"/>
      <c r="G238" s="23"/>
      <c r="H238" s="26" t="s">
        <v>334</v>
      </c>
      <c r="I238" s="27">
        <v>4100</v>
      </c>
      <c r="J238" s="27">
        <v>0</v>
      </c>
      <c r="K238" s="27">
        <f t="shared" si="64"/>
        <v>4100</v>
      </c>
      <c r="L238" s="27">
        <f t="shared" si="66"/>
        <v>5125</v>
      </c>
      <c r="M238" s="89">
        <f t="shared" si="65"/>
        <v>2050</v>
      </c>
      <c r="N238" s="101"/>
      <c r="O238" s="127"/>
    </row>
    <row r="239" spans="1:15" ht="35.1" customHeight="1" x14ac:dyDescent="0.25">
      <c r="A239" s="100"/>
      <c r="B239" s="22"/>
      <c r="C239" s="23"/>
      <c r="D239" s="23"/>
      <c r="E239" s="23"/>
      <c r="F239" s="23"/>
      <c r="G239" s="23"/>
      <c r="H239" s="40" t="s">
        <v>331</v>
      </c>
      <c r="I239" s="27">
        <v>3000</v>
      </c>
      <c r="J239" s="27">
        <v>0</v>
      </c>
      <c r="K239" s="27">
        <f t="shared" si="64"/>
        <v>3000</v>
      </c>
      <c r="L239" s="27">
        <f t="shared" si="66"/>
        <v>3750</v>
      </c>
      <c r="M239" s="89">
        <f t="shared" si="65"/>
        <v>1500</v>
      </c>
      <c r="N239" s="97"/>
      <c r="O239" s="127"/>
    </row>
    <row r="240" spans="1:15" ht="35.1" customHeight="1" x14ac:dyDescent="0.25">
      <c r="A240" s="100"/>
      <c r="B240" s="22"/>
      <c r="C240" s="23"/>
      <c r="D240" s="23"/>
      <c r="E240" s="23"/>
      <c r="F240" s="23"/>
      <c r="G240" s="23"/>
      <c r="H240" s="26" t="s">
        <v>134</v>
      </c>
      <c r="I240" s="27">
        <v>19200</v>
      </c>
      <c r="J240" s="27">
        <v>8300</v>
      </c>
      <c r="K240" s="27">
        <f t="shared" si="64"/>
        <v>27500</v>
      </c>
      <c r="L240" s="27">
        <f t="shared" si="66"/>
        <v>34375</v>
      </c>
      <c r="M240" s="89">
        <f t="shared" si="65"/>
        <v>13750</v>
      </c>
      <c r="N240" s="101"/>
      <c r="O240" s="127"/>
    </row>
    <row r="241" spans="1:15" ht="35.1" customHeight="1" x14ac:dyDescent="0.25">
      <c r="A241" s="100"/>
      <c r="B241" s="22"/>
      <c r="C241" s="23"/>
      <c r="D241" s="23"/>
      <c r="E241" s="23"/>
      <c r="F241" s="23"/>
      <c r="G241" s="23"/>
      <c r="H241" s="26" t="s">
        <v>133</v>
      </c>
      <c r="I241" s="27">
        <v>17100</v>
      </c>
      <c r="J241" s="27">
        <v>0</v>
      </c>
      <c r="K241" s="27">
        <f t="shared" si="64"/>
        <v>17100</v>
      </c>
      <c r="L241" s="27">
        <f t="shared" si="66"/>
        <v>21375</v>
      </c>
      <c r="M241" s="89">
        <f t="shared" si="65"/>
        <v>8550</v>
      </c>
      <c r="N241" s="101"/>
      <c r="O241" s="127"/>
    </row>
    <row r="242" spans="1:15" ht="35.1" customHeight="1" x14ac:dyDescent="0.25">
      <c r="A242" s="100"/>
      <c r="B242" s="22"/>
      <c r="C242" s="23"/>
      <c r="D242" s="23"/>
      <c r="E242" s="23"/>
      <c r="F242" s="23"/>
      <c r="G242" s="23"/>
      <c r="H242" s="26" t="s">
        <v>185</v>
      </c>
      <c r="I242" s="27">
        <v>4800</v>
      </c>
      <c r="J242" s="27">
        <v>0</v>
      </c>
      <c r="K242" s="27">
        <f t="shared" si="64"/>
        <v>4800</v>
      </c>
      <c r="L242" s="27">
        <f t="shared" si="66"/>
        <v>6000</v>
      </c>
      <c r="M242" s="89">
        <f t="shared" si="65"/>
        <v>2400</v>
      </c>
      <c r="N242" s="101"/>
      <c r="O242" s="127"/>
    </row>
    <row r="243" spans="1:15" ht="35.1" customHeight="1" x14ac:dyDescent="0.25">
      <c r="A243" s="100"/>
      <c r="B243" s="22"/>
      <c r="C243" s="23"/>
      <c r="D243" s="23"/>
      <c r="E243" s="23"/>
      <c r="F243" s="23"/>
      <c r="G243" s="23"/>
      <c r="H243" s="26" t="s">
        <v>186</v>
      </c>
      <c r="I243" s="27">
        <v>6000</v>
      </c>
      <c r="J243" s="27">
        <v>0</v>
      </c>
      <c r="K243" s="27">
        <f t="shared" si="64"/>
        <v>6000</v>
      </c>
      <c r="L243" s="27">
        <f t="shared" si="66"/>
        <v>7500</v>
      </c>
      <c r="M243" s="89">
        <f t="shared" si="65"/>
        <v>3000</v>
      </c>
      <c r="N243" s="101"/>
      <c r="O243" s="127"/>
    </row>
    <row r="244" spans="1:15" ht="35.1" customHeight="1" x14ac:dyDescent="0.25">
      <c r="A244" s="100"/>
      <c r="B244" s="22"/>
      <c r="C244" s="23"/>
      <c r="D244" s="23"/>
      <c r="E244" s="23"/>
      <c r="F244" s="23"/>
      <c r="G244" s="23"/>
      <c r="H244" s="26" t="s">
        <v>309</v>
      </c>
      <c r="I244" s="27">
        <v>2900</v>
      </c>
      <c r="J244" s="27">
        <v>0</v>
      </c>
      <c r="K244" s="27">
        <f t="shared" si="64"/>
        <v>2900</v>
      </c>
      <c r="L244" s="27">
        <f t="shared" si="66"/>
        <v>3625</v>
      </c>
      <c r="M244" s="89">
        <f t="shared" si="65"/>
        <v>1450</v>
      </c>
      <c r="N244" s="101"/>
      <c r="O244" s="127"/>
    </row>
    <row r="245" spans="1:15" ht="35.1" customHeight="1" x14ac:dyDescent="0.25">
      <c r="A245" s="100"/>
      <c r="B245" s="22"/>
      <c r="C245" s="23"/>
      <c r="D245" s="23"/>
      <c r="E245" s="23"/>
      <c r="F245" s="23"/>
      <c r="G245" s="23"/>
      <c r="H245" s="26" t="s">
        <v>310</v>
      </c>
      <c r="I245" s="27">
        <v>1800</v>
      </c>
      <c r="J245" s="27">
        <v>0</v>
      </c>
      <c r="K245" s="27">
        <f t="shared" si="64"/>
        <v>1800</v>
      </c>
      <c r="L245" s="27">
        <f t="shared" si="66"/>
        <v>2250</v>
      </c>
      <c r="M245" s="89">
        <f t="shared" si="65"/>
        <v>900</v>
      </c>
      <c r="N245" s="101"/>
      <c r="O245" s="127"/>
    </row>
    <row r="246" spans="1:15" ht="35.1" customHeight="1" x14ac:dyDescent="0.25">
      <c r="A246" s="100"/>
      <c r="B246" s="22"/>
      <c r="C246" s="23"/>
      <c r="D246" s="23"/>
      <c r="E246" s="23"/>
      <c r="F246" s="23"/>
      <c r="G246" s="23"/>
      <c r="H246" s="26" t="s">
        <v>311</v>
      </c>
      <c r="I246" s="27">
        <v>1800</v>
      </c>
      <c r="J246" s="27">
        <v>0</v>
      </c>
      <c r="K246" s="27">
        <f t="shared" si="64"/>
        <v>1800</v>
      </c>
      <c r="L246" s="27">
        <f t="shared" si="66"/>
        <v>2250</v>
      </c>
      <c r="M246" s="89">
        <f t="shared" si="65"/>
        <v>900</v>
      </c>
      <c r="N246" s="101"/>
      <c r="O246" s="127"/>
    </row>
    <row r="247" spans="1:15" ht="35.1" customHeight="1" x14ac:dyDescent="0.25">
      <c r="A247" s="100"/>
      <c r="B247" s="22"/>
      <c r="C247" s="23"/>
      <c r="D247" s="23"/>
      <c r="E247" s="23"/>
      <c r="F247" s="23"/>
      <c r="G247" s="23"/>
      <c r="H247" s="26" t="s">
        <v>333</v>
      </c>
      <c r="I247" s="27">
        <v>1800</v>
      </c>
      <c r="J247" s="27">
        <v>0</v>
      </c>
      <c r="K247" s="27">
        <f t="shared" ref="K247:K265" si="67">SUM(I247:J247)</f>
        <v>1800</v>
      </c>
      <c r="L247" s="27">
        <f t="shared" si="66"/>
        <v>2250</v>
      </c>
      <c r="M247" s="89">
        <f t="shared" si="65"/>
        <v>900</v>
      </c>
      <c r="N247" s="101"/>
      <c r="O247" s="127"/>
    </row>
    <row r="248" spans="1:15" ht="35.1" customHeight="1" x14ac:dyDescent="0.25">
      <c r="A248" s="100"/>
      <c r="B248" s="22"/>
      <c r="C248" s="23"/>
      <c r="D248" s="23"/>
      <c r="E248" s="23"/>
      <c r="F248" s="23"/>
      <c r="G248" s="23"/>
      <c r="H248" s="26" t="s">
        <v>312</v>
      </c>
      <c r="I248" s="27">
        <v>4000</v>
      </c>
      <c r="J248" s="27">
        <v>0</v>
      </c>
      <c r="K248" s="27">
        <f t="shared" si="67"/>
        <v>4000</v>
      </c>
      <c r="L248" s="27">
        <f t="shared" si="66"/>
        <v>5000</v>
      </c>
      <c r="M248" s="89">
        <f t="shared" si="65"/>
        <v>2000</v>
      </c>
      <c r="N248" s="101"/>
      <c r="O248" s="127"/>
    </row>
    <row r="249" spans="1:15" ht="35.1" customHeight="1" x14ac:dyDescent="0.25">
      <c r="A249" s="100"/>
      <c r="B249" s="22"/>
      <c r="C249" s="23"/>
      <c r="D249" s="23"/>
      <c r="E249" s="23"/>
      <c r="F249" s="23"/>
      <c r="G249" s="23"/>
      <c r="H249" s="26" t="s">
        <v>313</v>
      </c>
      <c r="I249" s="27">
        <v>1900</v>
      </c>
      <c r="J249" s="27">
        <v>0</v>
      </c>
      <c r="K249" s="27">
        <f t="shared" si="67"/>
        <v>1900</v>
      </c>
      <c r="L249" s="27">
        <f t="shared" si="66"/>
        <v>2375</v>
      </c>
      <c r="M249" s="89">
        <f t="shared" si="65"/>
        <v>950</v>
      </c>
      <c r="N249" s="101"/>
      <c r="O249" s="127"/>
    </row>
    <row r="250" spans="1:15" ht="35.1" customHeight="1" x14ac:dyDescent="0.25">
      <c r="A250" s="100"/>
      <c r="B250" s="22"/>
      <c r="C250" s="23"/>
      <c r="D250" s="23"/>
      <c r="E250" s="23"/>
      <c r="F250" s="23"/>
      <c r="G250" s="23"/>
      <c r="H250" s="26" t="s">
        <v>314</v>
      </c>
      <c r="I250" s="27">
        <v>4100</v>
      </c>
      <c r="J250" s="27">
        <v>0</v>
      </c>
      <c r="K250" s="27">
        <f t="shared" si="67"/>
        <v>4100</v>
      </c>
      <c r="L250" s="27">
        <f t="shared" si="66"/>
        <v>5125</v>
      </c>
      <c r="M250" s="89">
        <f t="shared" si="65"/>
        <v>2050</v>
      </c>
      <c r="N250" s="101"/>
      <c r="O250" s="127"/>
    </row>
    <row r="251" spans="1:15" ht="35.1" customHeight="1" x14ac:dyDescent="0.25">
      <c r="A251" s="100"/>
      <c r="B251" s="22"/>
      <c r="C251" s="23"/>
      <c r="D251" s="23"/>
      <c r="E251" s="23"/>
      <c r="F251" s="23"/>
      <c r="G251" s="23"/>
      <c r="H251" s="26" t="s">
        <v>315</v>
      </c>
      <c r="I251" s="27">
        <v>3600</v>
      </c>
      <c r="J251" s="27">
        <v>0</v>
      </c>
      <c r="K251" s="27">
        <f t="shared" si="67"/>
        <v>3600</v>
      </c>
      <c r="L251" s="27">
        <f t="shared" si="66"/>
        <v>4500</v>
      </c>
      <c r="M251" s="89">
        <f t="shared" si="65"/>
        <v>1800</v>
      </c>
      <c r="N251" s="101"/>
      <c r="O251" s="127"/>
    </row>
    <row r="252" spans="1:15" ht="35.1" customHeight="1" x14ac:dyDescent="0.25">
      <c r="A252" s="100"/>
      <c r="B252" s="22"/>
      <c r="C252" s="23"/>
      <c r="D252" s="23"/>
      <c r="E252" s="23"/>
      <c r="F252" s="23"/>
      <c r="G252" s="23"/>
      <c r="H252" s="26" t="s">
        <v>316</v>
      </c>
      <c r="I252" s="27">
        <v>300</v>
      </c>
      <c r="J252" s="27">
        <v>0</v>
      </c>
      <c r="K252" s="27">
        <f t="shared" si="67"/>
        <v>300</v>
      </c>
      <c r="L252" s="27">
        <f t="shared" si="66"/>
        <v>375</v>
      </c>
      <c r="M252" s="89">
        <f t="shared" si="65"/>
        <v>150</v>
      </c>
      <c r="N252" s="101"/>
      <c r="O252" s="127"/>
    </row>
    <row r="253" spans="1:15" ht="35.1" customHeight="1" x14ac:dyDescent="0.25">
      <c r="A253" s="100"/>
      <c r="B253" s="22"/>
      <c r="C253" s="23"/>
      <c r="D253" s="23"/>
      <c r="E253" s="23"/>
      <c r="F253" s="23"/>
      <c r="G253" s="23"/>
      <c r="H253" s="26" t="s">
        <v>317</v>
      </c>
      <c r="I253" s="27">
        <v>1900</v>
      </c>
      <c r="J253" s="27">
        <v>0</v>
      </c>
      <c r="K253" s="27">
        <f t="shared" si="67"/>
        <v>1900</v>
      </c>
      <c r="L253" s="27">
        <f t="shared" si="66"/>
        <v>2375</v>
      </c>
      <c r="M253" s="89">
        <f t="shared" si="65"/>
        <v>950</v>
      </c>
      <c r="N253" s="101"/>
      <c r="O253" s="127"/>
    </row>
    <row r="254" spans="1:15" ht="35.1" customHeight="1" x14ac:dyDescent="0.25">
      <c r="A254" s="100"/>
      <c r="B254" s="22"/>
      <c r="C254" s="23"/>
      <c r="D254" s="23"/>
      <c r="E254" s="23"/>
      <c r="F254" s="23"/>
      <c r="G254" s="23"/>
      <c r="H254" s="26" t="s">
        <v>318</v>
      </c>
      <c r="I254" s="27">
        <v>1600</v>
      </c>
      <c r="J254" s="27">
        <v>0</v>
      </c>
      <c r="K254" s="27">
        <f t="shared" si="67"/>
        <v>1600</v>
      </c>
      <c r="L254" s="27">
        <f t="shared" si="66"/>
        <v>2000</v>
      </c>
      <c r="M254" s="89">
        <f t="shared" si="65"/>
        <v>800</v>
      </c>
      <c r="N254" s="101"/>
      <c r="O254" s="127"/>
    </row>
    <row r="255" spans="1:15" ht="35.1" customHeight="1" x14ac:dyDescent="0.25">
      <c r="A255" s="100"/>
      <c r="B255" s="22"/>
      <c r="C255" s="23"/>
      <c r="D255" s="23"/>
      <c r="E255" s="23"/>
      <c r="F255" s="23"/>
      <c r="G255" s="23"/>
      <c r="H255" s="26" t="s">
        <v>319</v>
      </c>
      <c r="I255" s="27">
        <v>10200</v>
      </c>
      <c r="J255" s="27">
        <v>0</v>
      </c>
      <c r="K255" s="27">
        <f t="shared" si="67"/>
        <v>10200</v>
      </c>
      <c r="L255" s="27">
        <f t="shared" si="66"/>
        <v>12750</v>
      </c>
      <c r="M255" s="89">
        <f t="shared" si="65"/>
        <v>5100</v>
      </c>
      <c r="N255" s="101"/>
      <c r="O255" s="127"/>
    </row>
    <row r="256" spans="1:15" ht="35.1" customHeight="1" x14ac:dyDescent="0.25">
      <c r="A256" s="100"/>
      <c r="B256" s="22"/>
      <c r="C256" s="23"/>
      <c r="D256" s="23"/>
      <c r="E256" s="23"/>
      <c r="F256" s="23"/>
      <c r="G256" s="23"/>
      <c r="H256" s="26" t="s">
        <v>320</v>
      </c>
      <c r="I256" s="27">
        <v>1300</v>
      </c>
      <c r="J256" s="27">
        <v>800</v>
      </c>
      <c r="K256" s="27">
        <f t="shared" si="67"/>
        <v>2100</v>
      </c>
      <c r="L256" s="27">
        <f t="shared" si="66"/>
        <v>2625</v>
      </c>
      <c r="M256" s="89">
        <f t="shared" si="65"/>
        <v>1050</v>
      </c>
      <c r="N256" s="101"/>
      <c r="O256" s="127"/>
    </row>
    <row r="257" spans="1:15" ht="35.1" customHeight="1" x14ac:dyDescent="0.25">
      <c r="A257" s="100"/>
      <c r="B257" s="22"/>
      <c r="C257" s="23"/>
      <c r="D257" s="23"/>
      <c r="E257" s="23"/>
      <c r="F257" s="23"/>
      <c r="G257" s="23"/>
      <c r="H257" s="26" t="s">
        <v>321</v>
      </c>
      <c r="I257" s="27">
        <v>700</v>
      </c>
      <c r="J257" s="27">
        <v>0</v>
      </c>
      <c r="K257" s="27">
        <f t="shared" si="67"/>
        <v>700</v>
      </c>
      <c r="L257" s="27">
        <f t="shared" si="66"/>
        <v>875</v>
      </c>
      <c r="M257" s="89">
        <f t="shared" si="65"/>
        <v>350</v>
      </c>
      <c r="N257" s="101"/>
      <c r="O257" s="127"/>
    </row>
    <row r="258" spans="1:15" ht="35.1" customHeight="1" x14ac:dyDescent="0.25">
      <c r="A258" s="100"/>
      <c r="B258" s="22"/>
      <c r="C258" s="23"/>
      <c r="D258" s="23"/>
      <c r="E258" s="23"/>
      <c r="F258" s="23"/>
      <c r="G258" s="23"/>
      <c r="H258" s="26" t="s">
        <v>322</v>
      </c>
      <c r="I258" s="27">
        <v>2600</v>
      </c>
      <c r="J258" s="27">
        <v>0</v>
      </c>
      <c r="K258" s="27">
        <f t="shared" si="67"/>
        <v>2600</v>
      </c>
      <c r="L258" s="27">
        <f t="shared" si="66"/>
        <v>3250</v>
      </c>
      <c r="M258" s="89">
        <f t="shared" si="65"/>
        <v>1300</v>
      </c>
      <c r="N258" s="101"/>
      <c r="O258" s="127"/>
    </row>
    <row r="259" spans="1:15" ht="35.1" customHeight="1" x14ac:dyDescent="0.25">
      <c r="A259" s="100"/>
      <c r="B259" s="22"/>
      <c r="C259" s="23"/>
      <c r="D259" s="23"/>
      <c r="E259" s="23"/>
      <c r="F259" s="23"/>
      <c r="G259" s="23"/>
      <c r="H259" s="26" t="s">
        <v>323</v>
      </c>
      <c r="I259" s="27">
        <v>3700</v>
      </c>
      <c r="J259" s="27">
        <v>0</v>
      </c>
      <c r="K259" s="27">
        <f t="shared" si="67"/>
        <v>3700</v>
      </c>
      <c r="L259" s="27">
        <f t="shared" si="66"/>
        <v>4625</v>
      </c>
      <c r="M259" s="89">
        <f t="shared" si="65"/>
        <v>1850</v>
      </c>
      <c r="N259" s="101"/>
      <c r="O259" s="127"/>
    </row>
    <row r="260" spans="1:15" ht="35.1" customHeight="1" x14ac:dyDescent="0.25">
      <c r="A260" s="100"/>
      <c r="B260" s="22"/>
      <c r="C260" s="23"/>
      <c r="D260" s="23"/>
      <c r="E260" s="23"/>
      <c r="F260" s="23"/>
      <c r="G260" s="23"/>
      <c r="H260" s="26" t="s">
        <v>324</v>
      </c>
      <c r="I260" s="27">
        <v>1500</v>
      </c>
      <c r="J260" s="27">
        <v>0</v>
      </c>
      <c r="K260" s="27">
        <f t="shared" si="67"/>
        <v>1500</v>
      </c>
      <c r="L260" s="27">
        <f t="shared" si="66"/>
        <v>1875</v>
      </c>
      <c r="M260" s="89">
        <f t="shared" si="65"/>
        <v>750</v>
      </c>
      <c r="N260" s="101"/>
      <c r="O260" s="127"/>
    </row>
    <row r="261" spans="1:15" ht="35.1" customHeight="1" x14ac:dyDescent="0.25">
      <c r="A261" s="100"/>
      <c r="B261" s="22"/>
      <c r="C261" s="23"/>
      <c r="D261" s="23"/>
      <c r="E261" s="23"/>
      <c r="F261" s="23"/>
      <c r="G261" s="23"/>
      <c r="H261" s="26" t="s">
        <v>325</v>
      </c>
      <c r="I261" s="27">
        <v>800</v>
      </c>
      <c r="J261" s="27">
        <v>0</v>
      </c>
      <c r="K261" s="27">
        <f t="shared" si="67"/>
        <v>800</v>
      </c>
      <c r="L261" s="27">
        <f t="shared" si="66"/>
        <v>1000</v>
      </c>
      <c r="M261" s="89">
        <f t="shared" si="65"/>
        <v>400</v>
      </c>
      <c r="N261" s="101"/>
      <c r="O261" s="127"/>
    </row>
    <row r="262" spans="1:15" ht="35.1" customHeight="1" x14ac:dyDescent="0.25">
      <c r="A262" s="100"/>
      <c r="B262" s="22"/>
      <c r="C262" s="23"/>
      <c r="D262" s="23"/>
      <c r="E262" s="23"/>
      <c r="F262" s="23"/>
      <c r="G262" s="23"/>
      <c r="H262" s="26" t="s">
        <v>326</v>
      </c>
      <c r="I262" s="27">
        <v>700</v>
      </c>
      <c r="J262" s="27">
        <v>0</v>
      </c>
      <c r="K262" s="27">
        <f t="shared" si="67"/>
        <v>700</v>
      </c>
      <c r="L262" s="27">
        <f t="shared" si="66"/>
        <v>875</v>
      </c>
      <c r="M262" s="89">
        <f t="shared" si="65"/>
        <v>350</v>
      </c>
      <c r="N262" s="101"/>
      <c r="O262" s="127"/>
    </row>
    <row r="263" spans="1:15" ht="35.1" customHeight="1" x14ac:dyDescent="0.25">
      <c r="A263" s="100"/>
      <c r="B263" s="22"/>
      <c r="C263" s="23"/>
      <c r="D263" s="23"/>
      <c r="E263" s="23"/>
      <c r="F263" s="23"/>
      <c r="G263" s="23"/>
      <c r="H263" s="26" t="s">
        <v>327</v>
      </c>
      <c r="I263" s="27">
        <v>1400</v>
      </c>
      <c r="J263" s="27">
        <v>0</v>
      </c>
      <c r="K263" s="27">
        <f t="shared" si="67"/>
        <v>1400</v>
      </c>
      <c r="L263" s="27">
        <f t="shared" si="66"/>
        <v>1750</v>
      </c>
      <c r="M263" s="89">
        <f t="shared" si="65"/>
        <v>700</v>
      </c>
      <c r="N263" s="101"/>
      <c r="O263" s="127"/>
    </row>
    <row r="264" spans="1:15" ht="35.1" customHeight="1" x14ac:dyDescent="0.25">
      <c r="A264" s="100"/>
      <c r="B264" s="22"/>
      <c r="C264" s="23"/>
      <c r="D264" s="23"/>
      <c r="E264" s="23"/>
      <c r="F264" s="23"/>
      <c r="G264" s="23"/>
      <c r="H264" s="26" t="s">
        <v>328</v>
      </c>
      <c r="I264" s="27">
        <v>6400</v>
      </c>
      <c r="J264" s="27">
        <v>600</v>
      </c>
      <c r="K264" s="27">
        <f t="shared" si="67"/>
        <v>7000</v>
      </c>
      <c r="L264" s="27">
        <f t="shared" si="66"/>
        <v>8750</v>
      </c>
      <c r="M264" s="89">
        <f t="shared" si="65"/>
        <v>3500</v>
      </c>
      <c r="N264" s="101"/>
      <c r="O264" s="127"/>
    </row>
    <row r="265" spans="1:15" ht="35.1" customHeight="1" x14ac:dyDescent="0.25">
      <c r="A265" s="96"/>
      <c r="B265" s="57"/>
      <c r="C265" s="58"/>
      <c r="D265" s="58"/>
      <c r="E265" s="58"/>
      <c r="F265" s="58"/>
      <c r="G265" s="58"/>
      <c r="H265" s="40" t="s">
        <v>329</v>
      </c>
      <c r="I265" s="41">
        <v>3300</v>
      </c>
      <c r="J265" s="41">
        <v>0</v>
      </c>
      <c r="K265" s="41">
        <f t="shared" si="67"/>
        <v>3300</v>
      </c>
      <c r="L265" s="27">
        <f t="shared" si="66"/>
        <v>4125</v>
      </c>
      <c r="M265" s="89">
        <f t="shared" si="65"/>
        <v>1650</v>
      </c>
      <c r="N265" s="97"/>
      <c r="O265" s="128"/>
    </row>
    <row r="266" spans="1:15" ht="35.1" customHeight="1" x14ac:dyDescent="0.25">
      <c r="A266" s="72"/>
      <c r="B266" s="73"/>
      <c r="C266" s="74"/>
      <c r="D266" s="74"/>
      <c r="E266" s="74"/>
      <c r="F266" s="74"/>
      <c r="G266" s="75">
        <v>32323</v>
      </c>
      <c r="H266" s="76" t="s">
        <v>158</v>
      </c>
      <c r="I266" s="77">
        <f t="shared" ref="I266:L266" si="68">I267+I272+I273+I271</f>
        <v>90300</v>
      </c>
      <c r="J266" s="77">
        <f t="shared" si="68"/>
        <v>6500</v>
      </c>
      <c r="K266" s="77">
        <f t="shared" si="68"/>
        <v>96800</v>
      </c>
      <c r="L266" s="77">
        <f t="shared" si="68"/>
        <v>121000</v>
      </c>
      <c r="M266" s="77">
        <f>M267+M272+M273+M271</f>
        <v>67352.5</v>
      </c>
      <c r="N266" s="78"/>
      <c r="O266" s="102"/>
    </row>
    <row r="267" spans="1:15" ht="36" x14ac:dyDescent="0.25">
      <c r="A267" s="43"/>
      <c r="B267" s="44" t="s">
        <v>202</v>
      </c>
      <c r="C267" s="45" t="s">
        <v>10</v>
      </c>
      <c r="D267" s="45" t="s">
        <v>157</v>
      </c>
      <c r="E267" s="45" t="s">
        <v>519</v>
      </c>
      <c r="F267" s="45" t="s">
        <v>15</v>
      </c>
      <c r="G267" s="47">
        <v>323230</v>
      </c>
      <c r="H267" s="53" t="s">
        <v>164</v>
      </c>
      <c r="I267" s="48">
        <f>SUM(I268:I270)</f>
        <v>79600</v>
      </c>
      <c r="J267" s="48">
        <v>0</v>
      </c>
      <c r="K267" s="48">
        <f>I267</f>
        <v>79600</v>
      </c>
      <c r="L267" s="48">
        <f t="shared" si="66"/>
        <v>99500</v>
      </c>
      <c r="M267" s="48">
        <f t="shared" ref="M267" si="69">SUM(M268:M270)</f>
        <v>47959</v>
      </c>
      <c r="N267" s="49" t="s">
        <v>250</v>
      </c>
      <c r="O267" s="50" t="s">
        <v>299</v>
      </c>
    </row>
    <row r="268" spans="1:15" ht="35.1" customHeight="1" x14ac:dyDescent="0.25">
      <c r="A268" s="21"/>
      <c r="B268" s="22"/>
      <c r="C268" s="23"/>
      <c r="D268" s="23"/>
      <c r="E268" s="23"/>
      <c r="F268" s="23"/>
      <c r="G268" s="25"/>
      <c r="H268" s="26" t="s">
        <v>205</v>
      </c>
      <c r="I268" s="27">
        <v>39800</v>
      </c>
      <c r="J268" s="27">
        <v>0</v>
      </c>
      <c r="K268" s="89">
        <f t="shared" ref="K268:K273" si="70">SUM(I268:J268)</f>
        <v>39800</v>
      </c>
      <c r="L268" s="27">
        <f t="shared" si="66"/>
        <v>49750</v>
      </c>
      <c r="M268" s="89">
        <f>K268*1.205/2</f>
        <v>23979.5</v>
      </c>
      <c r="N268" s="28"/>
      <c r="O268" s="51"/>
    </row>
    <row r="269" spans="1:15" ht="35.1" customHeight="1" x14ac:dyDescent="0.25">
      <c r="A269" s="21"/>
      <c r="B269" s="22"/>
      <c r="C269" s="23"/>
      <c r="D269" s="23"/>
      <c r="E269" s="23"/>
      <c r="F269" s="23"/>
      <c r="G269" s="25"/>
      <c r="H269" s="26" t="s">
        <v>206</v>
      </c>
      <c r="I269" s="27">
        <v>6600</v>
      </c>
      <c r="J269" s="27">
        <v>0</v>
      </c>
      <c r="K269" s="89">
        <f t="shared" si="70"/>
        <v>6600</v>
      </c>
      <c r="L269" s="27">
        <f t="shared" si="66"/>
        <v>8250</v>
      </c>
      <c r="M269" s="89">
        <f t="shared" ref="M269:M270" si="71">K269*1.205/2</f>
        <v>3976.5000000000005</v>
      </c>
      <c r="N269" s="28"/>
      <c r="O269" s="51"/>
    </row>
    <row r="270" spans="1:15" s="55" customFormat="1" ht="35.1" customHeight="1" x14ac:dyDescent="0.25">
      <c r="A270" s="21"/>
      <c r="B270" s="22"/>
      <c r="C270" s="23"/>
      <c r="D270" s="23"/>
      <c r="E270" s="23"/>
      <c r="F270" s="23"/>
      <c r="G270" s="25"/>
      <c r="H270" s="26" t="s">
        <v>524</v>
      </c>
      <c r="I270" s="27">
        <v>33200</v>
      </c>
      <c r="J270" s="27">
        <v>0</v>
      </c>
      <c r="K270" s="89">
        <f t="shared" si="70"/>
        <v>33200</v>
      </c>
      <c r="L270" s="27">
        <f t="shared" si="66"/>
        <v>41500</v>
      </c>
      <c r="M270" s="89">
        <f t="shared" si="71"/>
        <v>20003</v>
      </c>
      <c r="N270" s="28"/>
      <c r="O270" s="51"/>
    </row>
    <row r="271" spans="1:15" s="55" customFormat="1" ht="35.1" customHeight="1" x14ac:dyDescent="0.25">
      <c r="A271" s="43" t="s">
        <v>491</v>
      </c>
      <c r="B271" s="44" t="s">
        <v>437</v>
      </c>
      <c r="C271" s="45" t="s">
        <v>9</v>
      </c>
      <c r="D271" s="45"/>
      <c r="E271" s="45"/>
      <c r="F271" s="45"/>
      <c r="G271" s="47" t="s">
        <v>364</v>
      </c>
      <c r="H271" s="53" t="s">
        <v>438</v>
      </c>
      <c r="I271" s="129">
        <v>0</v>
      </c>
      <c r="J271" s="129">
        <v>6500</v>
      </c>
      <c r="K271" s="129">
        <f t="shared" si="70"/>
        <v>6500</v>
      </c>
      <c r="L271" s="129">
        <f t="shared" si="66"/>
        <v>8125</v>
      </c>
      <c r="M271" s="48">
        <f>K271</f>
        <v>6500</v>
      </c>
      <c r="N271" s="49" t="s">
        <v>250</v>
      </c>
      <c r="O271" s="50"/>
    </row>
    <row r="272" spans="1:15" ht="35.1" customHeight="1" x14ac:dyDescent="0.25">
      <c r="A272" s="43"/>
      <c r="B272" s="44" t="s">
        <v>397</v>
      </c>
      <c r="C272" s="45" t="s">
        <v>9</v>
      </c>
      <c r="D272" s="45"/>
      <c r="E272" s="45"/>
      <c r="F272" s="45"/>
      <c r="G272" s="47" t="s">
        <v>364</v>
      </c>
      <c r="H272" s="53" t="s">
        <v>360</v>
      </c>
      <c r="I272" s="129">
        <v>8000</v>
      </c>
      <c r="J272" s="129">
        <v>0</v>
      </c>
      <c r="K272" s="129">
        <f t="shared" si="70"/>
        <v>8000</v>
      </c>
      <c r="L272" s="129">
        <f t="shared" si="66"/>
        <v>10000</v>
      </c>
      <c r="M272" s="48">
        <f>K272*1.205</f>
        <v>9640</v>
      </c>
      <c r="N272" s="49" t="s">
        <v>250</v>
      </c>
      <c r="O272" s="50"/>
    </row>
    <row r="273" spans="1:15" ht="35.1" customHeight="1" x14ac:dyDescent="0.25">
      <c r="A273" s="43"/>
      <c r="B273" s="44" t="s">
        <v>201</v>
      </c>
      <c r="C273" s="45" t="s">
        <v>9</v>
      </c>
      <c r="D273" s="45"/>
      <c r="E273" s="45"/>
      <c r="F273" s="45"/>
      <c r="G273" s="47">
        <v>323232</v>
      </c>
      <c r="H273" s="53" t="s">
        <v>135</v>
      </c>
      <c r="I273" s="48">
        <v>2700</v>
      </c>
      <c r="J273" s="48">
        <v>0</v>
      </c>
      <c r="K273" s="48">
        <f t="shared" si="70"/>
        <v>2700</v>
      </c>
      <c r="L273" s="48">
        <f t="shared" si="66"/>
        <v>3375</v>
      </c>
      <c r="M273" s="48">
        <f>K273*1.205</f>
        <v>3253.5</v>
      </c>
      <c r="N273" s="49" t="s">
        <v>250</v>
      </c>
      <c r="O273" s="50"/>
    </row>
    <row r="274" spans="1:15" ht="35.1" customHeight="1" x14ac:dyDescent="0.25">
      <c r="A274" s="103"/>
      <c r="B274" s="32"/>
      <c r="C274" s="33"/>
      <c r="D274" s="33"/>
      <c r="E274" s="33"/>
      <c r="F274" s="33"/>
      <c r="G274" s="33">
        <v>3233</v>
      </c>
      <c r="H274" s="35" t="s">
        <v>136</v>
      </c>
      <c r="I274" s="104">
        <f>SUM(I275:I278)</f>
        <v>23800</v>
      </c>
      <c r="J274" s="104">
        <f t="shared" ref="J274:L274" si="72">SUM(J275:J278)</f>
        <v>4800</v>
      </c>
      <c r="K274" s="104">
        <f t="shared" si="72"/>
        <v>28600</v>
      </c>
      <c r="L274" s="104">
        <f t="shared" si="72"/>
        <v>35750</v>
      </c>
      <c r="M274" s="104">
        <f>SUM(M275:M278)</f>
        <v>34859</v>
      </c>
      <c r="N274" s="104"/>
      <c r="O274" s="42"/>
    </row>
    <row r="275" spans="1:15" ht="35.1" customHeight="1" x14ac:dyDescent="0.25">
      <c r="A275" s="96"/>
      <c r="B275" s="57" t="s">
        <v>220</v>
      </c>
      <c r="C275" s="58" t="s">
        <v>9</v>
      </c>
      <c r="D275" s="58"/>
      <c r="E275" s="58"/>
      <c r="F275" s="58"/>
      <c r="G275" s="58">
        <v>32339</v>
      </c>
      <c r="H275" s="40" t="s">
        <v>222</v>
      </c>
      <c r="I275" s="105">
        <v>4000</v>
      </c>
      <c r="J275" s="105">
        <v>0</v>
      </c>
      <c r="K275" s="105">
        <f>SUM(I275:J275)</f>
        <v>4000</v>
      </c>
      <c r="L275" s="27">
        <f t="shared" si="66"/>
        <v>5000</v>
      </c>
      <c r="M275" s="89">
        <f>K275*1.25</f>
        <v>5000</v>
      </c>
      <c r="N275" s="97" t="s">
        <v>250</v>
      </c>
      <c r="O275" s="29"/>
    </row>
    <row r="276" spans="1:15" ht="35.1" customHeight="1" x14ac:dyDescent="0.25">
      <c r="A276" s="56" t="s">
        <v>484</v>
      </c>
      <c r="B276" s="57" t="s">
        <v>433</v>
      </c>
      <c r="C276" s="58" t="s">
        <v>9</v>
      </c>
      <c r="D276" s="58"/>
      <c r="E276" s="58"/>
      <c r="F276" s="58"/>
      <c r="G276" s="59">
        <v>32339</v>
      </c>
      <c r="H276" s="40" t="s">
        <v>302</v>
      </c>
      <c r="I276" s="105">
        <v>16600</v>
      </c>
      <c r="J276" s="105">
        <v>0</v>
      </c>
      <c r="K276" s="105">
        <f>SUM(I276:J276)</f>
        <v>16600</v>
      </c>
      <c r="L276" s="27">
        <f t="shared" si="66"/>
        <v>20750</v>
      </c>
      <c r="M276" s="89">
        <f>K276*1.205</f>
        <v>20003</v>
      </c>
      <c r="N276" s="60" t="s">
        <v>250</v>
      </c>
      <c r="O276" s="29"/>
    </row>
    <row r="277" spans="1:15" ht="40.5" customHeight="1" x14ac:dyDescent="0.25">
      <c r="A277" s="56" t="s">
        <v>486</v>
      </c>
      <c r="B277" s="57" t="s">
        <v>220</v>
      </c>
      <c r="C277" s="58" t="s">
        <v>9</v>
      </c>
      <c r="D277" s="58"/>
      <c r="E277" s="58"/>
      <c r="F277" s="58"/>
      <c r="G277" s="59">
        <v>32339</v>
      </c>
      <c r="H277" s="40" t="s">
        <v>435</v>
      </c>
      <c r="I277" s="105">
        <v>0</v>
      </c>
      <c r="J277" s="105">
        <v>4800</v>
      </c>
      <c r="K277" s="105">
        <f>SUM(I277:J277)</f>
        <v>4800</v>
      </c>
      <c r="L277" s="27">
        <f t="shared" si="66"/>
        <v>6000</v>
      </c>
      <c r="M277" s="89">
        <f t="shared" ref="M277" si="73">K277*1.25</f>
        <v>6000</v>
      </c>
      <c r="N277" s="60" t="s">
        <v>250</v>
      </c>
      <c r="O277" s="29"/>
    </row>
    <row r="278" spans="1:15" ht="35.1" customHeight="1" x14ac:dyDescent="0.25">
      <c r="A278" s="56"/>
      <c r="B278" s="57" t="s">
        <v>396</v>
      </c>
      <c r="C278" s="58" t="s">
        <v>9</v>
      </c>
      <c r="D278" s="58"/>
      <c r="E278" s="114"/>
      <c r="F278" s="58"/>
      <c r="G278" s="59">
        <v>32339</v>
      </c>
      <c r="H278" s="40" t="s">
        <v>361</v>
      </c>
      <c r="I278" s="41">
        <v>3200</v>
      </c>
      <c r="J278" s="41">
        <v>0</v>
      </c>
      <c r="K278" s="41">
        <f>SUM(I278:J278)</f>
        <v>3200</v>
      </c>
      <c r="L278" s="27">
        <f t="shared" si="66"/>
        <v>4000</v>
      </c>
      <c r="M278" s="89">
        <f>K278*1.205</f>
        <v>3856</v>
      </c>
      <c r="N278" s="60" t="s">
        <v>250</v>
      </c>
      <c r="O278" s="29"/>
    </row>
    <row r="279" spans="1:15" ht="35.1" customHeight="1" x14ac:dyDescent="0.25">
      <c r="A279" s="31"/>
      <c r="B279" s="32"/>
      <c r="C279" s="33"/>
      <c r="D279" s="33"/>
      <c r="E279" s="33"/>
      <c r="F279" s="33"/>
      <c r="G279" s="34">
        <v>3234</v>
      </c>
      <c r="H279" s="35" t="s">
        <v>137</v>
      </c>
      <c r="I279" s="38">
        <f>I280+I283+I284</f>
        <v>144000</v>
      </c>
      <c r="J279" s="38">
        <f>K279-I279</f>
        <v>28700</v>
      </c>
      <c r="K279" s="38">
        <f>SUM(K280,K283,K284)</f>
        <v>172700</v>
      </c>
      <c r="L279" s="38">
        <f t="shared" si="66"/>
        <v>215875</v>
      </c>
      <c r="M279" s="38">
        <f>M280+M283+M284</f>
        <v>110860</v>
      </c>
      <c r="N279" s="39"/>
      <c r="O279" s="42"/>
    </row>
    <row r="280" spans="1:15" ht="36" x14ac:dyDescent="0.25">
      <c r="A280" s="43"/>
      <c r="B280" s="44" t="s">
        <v>187</v>
      </c>
      <c r="C280" s="45" t="s">
        <v>10</v>
      </c>
      <c r="D280" s="45" t="s">
        <v>157</v>
      </c>
      <c r="E280" s="45"/>
      <c r="F280" s="45" t="s">
        <v>15</v>
      </c>
      <c r="G280" s="47">
        <v>32342</v>
      </c>
      <c r="H280" s="53" t="s">
        <v>514</v>
      </c>
      <c r="I280" s="48">
        <f>SUM(I281:I282)</f>
        <v>132700</v>
      </c>
      <c r="J280" s="48">
        <f t="shared" ref="J280:M280" si="74">SUM(J281:J282)</f>
        <v>28700</v>
      </c>
      <c r="K280" s="48">
        <f t="shared" si="74"/>
        <v>161400</v>
      </c>
      <c r="L280" s="48">
        <f t="shared" si="74"/>
        <v>201750</v>
      </c>
      <c r="M280" s="48">
        <f t="shared" si="74"/>
        <v>97243.5</v>
      </c>
      <c r="N280" s="49" t="s">
        <v>250</v>
      </c>
      <c r="O280" s="50" t="s">
        <v>299</v>
      </c>
    </row>
    <row r="281" spans="1:15" s="55" customFormat="1" ht="35.1" customHeight="1" x14ac:dyDescent="0.25">
      <c r="A281" s="21"/>
      <c r="B281" s="22"/>
      <c r="C281" s="23"/>
      <c r="D281" s="23"/>
      <c r="E281" s="23"/>
      <c r="F281" s="23"/>
      <c r="G281" s="25"/>
      <c r="H281" s="40" t="s">
        <v>260</v>
      </c>
      <c r="I281" s="27">
        <v>123400</v>
      </c>
      <c r="J281" s="27">
        <v>28700</v>
      </c>
      <c r="K281" s="27">
        <f>SUM(I281:J281)</f>
        <v>152100</v>
      </c>
      <c r="L281" s="27">
        <f t="shared" si="66"/>
        <v>190125</v>
      </c>
      <c r="M281" s="89">
        <f>K281*1.205/2</f>
        <v>91640.25</v>
      </c>
      <c r="N281" s="28"/>
      <c r="O281" s="51"/>
    </row>
    <row r="282" spans="1:15" s="55" customFormat="1" ht="35.1" customHeight="1" x14ac:dyDescent="0.25">
      <c r="A282" s="21"/>
      <c r="B282" s="22"/>
      <c r="C282" s="23"/>
      <c r="D282" s="23"/>
      <c r="E282" s="23"/>
      <c r="F282" s="23"/>
      <c r="G282" s="25"/>
      <c r="H282" s="26" t="s">
        <v>261</v>
      </c>
      <c r="I282" s="27">
        <v>9300</v>
      </c>
      <c r="J282" s="27">
        <v>0</v>
      </c>
      <c r="K282" s="27">
        <f>SUM(I282:J282)</f>
        <v>9300</v>
      </c>
      <c r="L282" s="27">
        <f t="shared" si="66"/>
        <v>11625</v>
      </c>
      <c r="M282" s="89">
        <f>K282*1.205/2</f>
        <v>5603.25</v>
      </c>
      <c r="N282" s="28"/>
      <c r="O282" s="51"/>
    </row>
    <row r="283" spans="1:15" ht="35.1" customHeight="1" x14ac:dyDescent="0.25">
      <c r="A283" s="43"/>
      <c r="B283" s="44" t="s">
        <v>419</v>
      </c>
      <c r="C283" s="45"/>
      <c r="D283" s="45"/>
      <c r="E283" s="45"/>
      <c r="F283" s="45"/>
      <c r="G283" s="47">
        <v>32344</v>
      </c>
      <c r="H283" s="53" t="s">
        <v>138</v>
      </c>
      <c r="I283" s="48">
        <v>2000</v>
      </c>
      <c r="J283" s="48">
        <v>0</v>
      </c>
      <c r="K283" s="48">
        <f>SUM(I283:J283)</f>
        <v>2000</v>
      </c>
      <c r="L283" s="48">
        <f t="shared" si="66"/>
        <v>2500</v>
      </c>
      <c r="M283" s="48">
        <f>K283*1.205</f>
        <v>2410</v>
      </c>
      <c r="N283" s="49" t="s">
        <v>250</v>
      </c>
      <c r="O283" s="50"/>
    </row>
    <row r="284" spans="1:15" ht="35.1" customHeight="1" x14ac:dyDescent="0.25">
      <c r="A284" s="43"/>
      <c r="B284" s="44" t="s">
        <v>188</v>
      </c>
      <c r="C284" s="45" t="s">
        <v>9</v>
      </c>
      <c r="D284" s="45"/>
      <c r="E284" s="45"/>
      <c r="F284" s="45"/>
      <c r="G284" s="47">
        <v>323492</v>
      </c>
      <c r="H284" s="53" t="s">
        <v>139</v>
      </c>
      <c r="I284" s="48">
        <v>9300</v>
      </c>
      <c r="J284" s="48">
        <v>0</v>
      </c>
      <c r="K284" s="48">
        <f>SUM(I284:J284)</f>
        <v>9300</v>
      </c>
      <c r="L284" s="48">
        <f t="shared" si="66"/>
        <v>11625</v>
      </c>
      <c r="M284" s="48">
        <f>K284*1.205</f>
        <v>11206.5</v>
      </c>
      <c r="N284" s="49" t="s">
        <v>250</v>
      </c>
      <c r="O284" s="50"/>
    </row>
    <row r="285" spans="1:15" ht="35.1" customHeight="1" x14ac:dyDescent="0.25">
      <c r="A285" s="31"/>
      <c r="B285" s="32"/>
      <c r="C285" s="33"/>
      <c r="D285" s="33"/>
      <c r="E285" s="33"/>
      <c r="F285" s="33"/>
      <c r="G285" s="34">
        <v>3235</v>
      </c>
      <c r="H285" s="35" t="s">
        <v>203</v>
      </c>
      <c r="I285" s="38">
        <f>SUM(I286,I300)</f>
        <v>169200</v>
      </c>
      <c r="J285" s="38">
        <f>SUM(J286,J300)</f>
        <v>186900</v>
      </c>
      <c r="K285" s="38">
        <f>SUM(K286,K300)</f>
        <v>356100</v>
      </c>
      <c r="L285" s="38">
        <f t="shared" si="66"/>
        <v>445125</v>
      </c>
      <c r="M285" s="38">
        <f>SUM(M286,M300)</f>
        <v>200391.5</v>
      </c>
      <c r="N285" s="39"/>
      <c r="O285" s="42"/>
    </row>
    <row r="286" spans="1:15" ht="36" x14ac:dyDescent="0.25">
      <c r="A286" s="72"/>
      <c r="B286" s="73"/>
      <c r="C286" s="74"/>
      <c r="D286" s="74"/>
      <c r="E286" s="74"/>
      <c r="F286" s="74"/>
      <c r="G286" s="75">
        <v>32354</v>
      </c>
      <c r="H286" s="76" t="s">
        <v>264</v>
      </c>
      <c r="I286" s="77">
        <f>SUM(I287:I289)+I290+I294+I293</f>
        <v>157300</v>
      </c>
      <c r="J286" s="77">
        <f t="shared" ref="J286:L286" si="75">SUM(J287:J289)+J290+J294+J293</f>
        <v>189800</v>
      </c>
      <c r="K286" s="77">
        <f t="shared" si="75"/>
        <v>347100</v>
      </c>
      <c r="L286" s="77">
        <f t="shared" si="75"/>
        <v>433875</v>
      </c>
      <c r="M286" s="77">
        <f>SUM(M287:M289)+M290+M294+M293</f>
        <v>189546.5</v>
      </c>
      <c r="N286" s="78"/>
      <c r="O286" s="102" t="s">
        <v>299</v>
      </c>
    </row>
    <row r="287" spans="1:15" ht="35.1" customHeight="1" x14ac:dyDescent="0.25">
      <c r="A287" s="106"/>
      <c r="B287" s="93" t="s">
        <v>268</v>
      </c>
      <c r="C287" s="107" t="s">
        <v>9</v>
      </c>
      <c r="D287" s="107"/>
      <c r="E287" s="107"/>
      <c r="F287" s="107"/>
      <c r="G287" s="108"/>
      <c r="H287" s="130" t="s">
        <v>269</v>
      </c>
      <c r="I287" s="131">
        <v>8600</v>
      </c>
      <c r="J287" s="131">
        <v>-8600</v>
      </c>
      <c r="K287" s="131">
        <f>SUM(I287:J287)</f>
        <v>0</v>
      </c>
      <c r="L287" s="131">
        <f t="shared" si="66"/>
        <v>0</v>
      </c>
      <c r="M287" s="131">
        <f>K287*1.205</f>
        <v>0</v>
      </c>
      <c r="N287" s="109" t="s">
        <v>250</v>
      </c>
      <c r="O287" s="110"/>
    </row>
    <row r="288" spans="1:15" ht="35.1" customHeight="1" x14ac:dyDescent="0.25">
      <c r="A288" s="106" t="s">
        <v>475</v>
      </c>
      <c r="B288" s="93" t="s">
        <v>268</v>
      </c>
      <c r="C288" s="107" t="s">
        <v>9</v>
      </c>
      <c r="D288" s="107"/>
      <c r="E288" s="107"/>
      <c r="F288" s="107"/>
      <c r="G288" s="108"/>
      <c r="H288" s="130" t="s">
        <v>266</v>
      </c>
      <c r="I288" s="131">
        <v>8000</v>
      </c>
      <c r="J288" s="131">
        <v>0</v>
      </c>
      <c r="K288" s="131">
        <f>SUM(I288:J288)</f>
        <v>8000</v>
      </c>
      <c r="L288" s="131">
        <f t="shared" si="66"/>
        <v>10000</v>
      </c>
      <c r="M288" s="131">
        <f t="shared" ref="M288:M289" si="76">K288*1.205</f>
        <v>9640</v>
      </c>
      <c r="N288" s="109" t="s">
        <v>250</v>
      </c>
      <c r="O288" s="110"/>
    </row>
    <row r="289" spans="1:15" ht="59.25" customHeight="1" x14ac:dyDescent="0.25">
      <c r="A289" s="106"/>
      <c r="B289" s="93" t="s">
        <v>293</v>
      </c>
      <c r="C289" s="107" t="s">
        <v>292</v>
      </c>
      <c r="D289" s="107" t="s">
        <v>157</v>
      </c>
      <c r="E289" s="107" t="s">
        <v>377</v>
      </c>
      <c r="F289" s="107" t="s">
        <v>421</v>
      </c>
      <c r="G289" s="108"/>
      <c r="H289" s="130" t="s">
        <v>464</v>
      </c>
      <c r="I289" s="131">
        <v>86300</v>
      </c>
      <c r="J289" s="131">
        <v>-86300</v>
      </c>
      <c r="K289" s="131">
        <f>SUM(I289:J289)</f>
        <v>0</v>
      </c>
      <c r="L289" s="131">
        <f t="shared" si="66"/>
        <v>0</v>
      </c>
      <c r="M289" s="131">
        <f t="shared" si="76"/>
        <v>0</v>
      </c>
      <c r="N289" s="109" t="s">
        <v>250</v>
      </c>
      <c r="O289" s="110"/>
    </row>
    <row r="290" spans="1:15" ht="43.5" customHeight="1" x14ac:dyDescent="0.25">
      <c r="A290" s="106" t="s">
        <v>467</v>
      </c>
      <c r="B290" s="93" t="s">
        <v>293</v>
      </c>
      <c r="C290" s="107" t="s">
        <v>292</v>
      </c>
      <c r="D290" s="107" t="s">
        <v>157</v>
      </c>
      <c r="E290" s="107" t="s">
        <v>377</v>
      </c>
      <c r="F290" s="107" t="s">
        <v>421</v>
      </c>
      <c r="G290" s="108"/>
      <c r="H290" s="130" t="s">
        <v>515</v>
      </c>
      <c r="I290" s="131">
        <f>SUM(I291:I292)</f>
        <v>0</v>
      </c>
      <c r="J290" s="131">
        <f t="shared" ref="J290:M290" si="77">SUM(J291:J292)</f>
        <v>284700</v>
      </c>
      <c r="K290" s="131">
        <f t="shared" si="77"/>
        <v>284700</v>
      </c>
      <c r="L290" s="131">
        <f t="shared" si="77"/>
        <v>355875</v>
      </c>
      <c r="M290" s="131">
        <f t="shared" si="77"/>
        <v>114354.5</v>
      </c>
      <c r="N290" s="109" t="s">
        <v>250</v>
      </c>
      <c r="O290" s="110" t="s">
        <v>299</v>
      </c>
    </row>
    <row r="291" spans="1:15" ht="35.25" customHeight="1" x14ac:dyDescent="0.25">
      <c r="A291" s="56"/>
      <c r="B291" s="57"/>
      <c r="C291" s="58"/>
      <c r="D291" s="58"/>
      <c r="E291" s="58"/>
      <c r="F291" s="58"/>
      <c r="G291" s="59"/>
      <c r="H291" s="40" t="s">
        <v>466</v>
      </c>
      <c r="I291" s="41">
        <v>0</v>
      </c>
      <c r="J291" s="41">
        <v>258900</v>
      </c>
      <c r="K291" s="41">
        <f>SUM(I291:J291)</f>
        <v>258900</v>
      </c>
      <c r="L291" s="27">
        <f t="shared" si="66"/>
        <v>323625</v>
      </c>
      <c r="M291" s="27">
        <f>K291*1.205/3</f>
        <v>103991.5</v>
      </c>
      <c r="N291" s="60"/>
      <c r="O291" s="29"/>
    </row>
    <row r="292" spans="1:15" ht="36" customHeight="1" x14ac:dyDescent="0.25">
      <c r="A292" s="56"/>
      <c r="B292" s="57"/>
      <c r="C292" s="58"/>
      <c r="D292" s="58"/>
      <c r="E292" s="58"/>
      <c r="F292" s="58"/>
      <c r="G292" s="59"/>
      <c r="H292" s="40" t="s">
        <v>465</v>
      </c>
      <c r="I292" s="41">
        <v>0</v>
      </c>
      <c r="J292" s="41">
        <v>25800</v>
      </c>
      <c r="K292" s="41">
        <f>SUM(I292:J292)</f>
        <v>25800</v>
      </c>
      <c r="L292" s="27">
        <f t="shared" si="66"/>
        <v>32250</v>
      </c>
      <c r="M292" s="27">
        <f>K292*1.205/3</f>
        <v>10363.000000000002</v>
      </c>
      <c r="N292" s="60"/>
      <c r="O292" s="29"/>
    </row>
    <row r="293" spans="1:15" ht="35.1" customHeight="1" x14ac:dyDescent="0.25">
      <c r="A293" s="56"/>
      <c r="B293" s="57" t="s">
        <v>293</v>
      </c>
      <c r="C293" s="58" t="s">
        <v>9</v>
      </c>
      <c r="D293" s="107"/>
      <c r="E293" s="107"/>
      <c r="F293" s="107"/>
      <c r="G293" s="108"/>
      <c r="H293" s="130" t="s">
        <v>291</v>
      </c>
      <c r="I293" s="131">
        <v>1600</v>
      </c>
      <c r="J293" s="131">
        <v>0</v>
      </c>
      <c r="K293" s="131">
        <f>SUM(I293:J293)</f>
        <v>1600</v>
      </c>
      <c r="L293" s="131">
        <f t="shared" si="66"/>
        <v>2000</v>
      </c>
      <c r="M293" s="131">
        <f>K293*1.205</f>
        <v>1928</v>
      </c>
      <c r="N293" s="109" t="s">
        <v>250</v>
      </c>
      <c r="O293" s="110"/>
    </row>
    <row r="294" spans="1:15" ht="35.1" customHeight="1" x14ac:dyDescent="0.25">
      <c r="A294" s="106" t="s">
        <v>462</v>
      </c>
      <c r="B294" s="93" t="s">
        <v>293</v>
      </c>
      <c r="C294" s="107" t="s">
        <v>292</v>
      </c>
      <c r="D294" s="107" t="s">
        <v>420</v>
      </c>
      <c r="E294" s="107" t="s">
        <v>377</v>
      </c>
      <c r="F294" s="107" t="s">
        <v>463</v>
      </c>
      <c r="G294" s="108"/>
      <c r="H294" s="130" t="s">
        <v>516</v>
      </c>
      <c r="I294" s="131">
        <f>SUM(I295:I299)</f>
        <v>52800</v>
      </c>
      <c r="J294" s="131">
        <f t="shared" ref="J294:M294" si="78">SUM(J295:J299)</f>
        <v>0</v>
      </c>
      <c r="K294" s="131">
        <f t="shared" si="78"/>
        <v>52800</v>
      </c>
      <c r="L294" s="131">
        <f t="shared" si="78"/>
        <v>66000</v>
      </c>
      <c r="M294" s="131">
        <f t="shared" si="78"/>
        <v>63624</v>
      </c>
      <c r="N294" s="109" t="s">
        <v>250</v>
      </c>
      <c r="O294" s="110" t="s">
        <v>299</v>
      </c>
    </row>
    <row r="295" spans="1:15" s="126" customFormat="1" ht="35.1" customHeight="1" x14ac:dyDescent="0.25">
      <c r="A295" s="56"/>
      <c r="B295" s="57"/>
      <c r="C295" s="58"/>
      <c r="D295" s="58"/>
      <c r="E295" s="58"/>
      <c r="F295" s="58"/>
      <c r="G295" s="59"/>
      <c r="H295" s="40" t="s">
        <v>349</v>
      </c>
      <c r="I295" s="41">
        <v>29900</v>
      </c>
      <c r="J295" s="41">
        <v>0</v>
      </c>
      <c r="K295" s="41">
        <f>SUM(I295:J295)</f>
        <v>29900</v>
      </c>
      <c r="L295" s="27">
        <f t="shared" si="66"/>
        <v>37375</v>
      </c>
      <c r="M295" s="41">
        <f>K295*1.205</f>
        <v>36029.5</v>
      </c>
      <c r="N295" s="60"/>
      <c r="O295" s="29"/>
    </row>
    <row r="296" spans="1:15" ht="35.1" customHeight="1" x14ac:dyDescent="0.25">
      <c r="A296" s="56"/>
      <c r="B296" s="57"/>
      <c r="C296" s="23"/>
      <c r="D296" s="58"/>
      <c r="E296" s="58"/>
      <c r="F296" s="58"/>
      <c r="G296" s="59"/>
      <c r="H296" s="40" t="s">
        <v>367</v>
      </c>
      <c r="I296" s="41">
        <v>10000</v>
      </c>
      <c r="J296" s="41">
        <v>0</v>
      </c>
      <c r="K296" s="41">
        <f>SUM(I296:J296)</f>
        <v>10000</v>
      </c>
      <c r="L296" s="27">
        <f t="shared" si="66"/>
        <v>12500</v>
      </c>
      <c r="M296" s="41">
        <f t="shared" ref="M296:M299" si="79">K296*1.205</f>
        <v>12050</v>
      </c>
      <c r="N296" s="60"/>
      <c r="O296" s="51"/>
    </row>
    <row r="297" spans="1:15" ht="35.1" customHeight="1" x14ac:dyDescent="0.25">
      <c r="A297" s="56"/>
      <c r="B297" s="57"/>
      <c r="C297" s="23"/>
      <c r="D297" s="58"/>
      <c r="E297" s="58"/>
      <c r="F297" s="58"/>
      <c r="G297" s="59"/>
      <c r="H297" s="40" t="s">
        <v>368</v>
      </c>
      <c r="I297" s="41">
        <v>1700</v>
      </c>
      <c r="J297" s="41">
        <v>0</v>
      </c>
      <c r="K297" s="41">
        <f>SUM(I297:J297)</f>
        <v>1700</v>
      </c>
      <c r="L297" s="27">
        <f t="shared" ref="L297:L360" si="80">K297*1.25</f>
        <v>2125</v>
      </c>
      <c r="M297" s="41">
        <f t="shared" si="79"/>
        <v>2048.5</v>
      </c>
      <c r="N297" s="60"/>
      <c r="O297" s="51"/>
    </row>
    <row r="298" spans="1:15" ht="35.1" customHeight="1" x14ac:dyDescent="0.25">
      <c r="A298" s="56"/>
      <c r="B298" s="57"/>
      <c r="C298" s="23"/>
      <c r="D298" s="58"/>
      <c r="E298" s="58"/>
      <c r="F298" s="58"/>
      <c r="G298" s="59"/>
      <c r="H298" s="40" t="s">
        <v>369</v>
      </c>
      <c r="I298" s="41">
        <v>4600</v>
      </c>
      <c r="J298" s="41">
        <v>0</v>
      </c>
      <c r="K298" s="41">
        <f>SUM(I298:J298)</f>
        <v>4600</v>
      </c>
      <c r="L298" s="27">
        <f t="shared" si="80"/>
        <v>5750</v>
      </c>
      <c r="M298" s="41">
        <f t="shared" si="79"/>
        <v>5543</v>
      </c>
      <c r="N298" s="60"/>
      <c r="O298" s="51"/>
    </row>
    <row r="299" spans="1:15" ht="35.1" customHeight="1" x14ac:dyDescent="0.25">
      <c r="A299" s="56"/>
      <c r="B299" s="57"/>
      <c r="C299" s="23"/>
      <c r="D299" s="58"/>
      <c r="E299" s="58"/>
      <c r="F299" s="58"/>
      <c r="G299" s="59"/>
      <c r="H299" s="40" t="s">
        <v>370</v>
      </c>
      <c r="I299" s="41">
        <v>6600</v>
      </c>
      <c r="J299" s="41">
        <v>0</v>
      </c>
      <c r="K299" s="41">
        <f>SUM(I299:J299)</f>
        <v>6600</v>
      </c>
      <c r="L299" s="27">
        <f t="shared" si="80"/>
        <v>8250</v>
      </c>
      <c r="M299" s="41">
        <f t="shared" si="79"/>
        <v>7953.0000000000009</v>
      </c>
      <c r="N299" s="60"/>
      <c r="O299" s="51"/>
    </row>
    <row r="300" spans="1:15" ht="35.1" customHeight="1" x14ac:dyDescent="0.25">
      <c r="A300" s="111"/>
      <c r="B300" s="111"/>
      <c r="C300" s="111"/>
      <c r="D300" s="111"/>
      <c r="E300" s="111"/>
      <c r="F300" s="111"/>
      <c r="G300" s="75">
        <v>32355</v>
      </c>
      <c r="H300" s="76" t="s">
        <v>235</v>
      </c>
      <c r="I300" s="77">
        <f t="shared" ref="I300:M300" si="81">I301</f>
        <v>11900</v>
      </c>
      <c r="J300" s="77">
        <f>J301</f>
        <v>-2900</v>
      </c>
      <c r="K300" s="77">
        <f>K301</f>
        <v>9000</v>
      </c>
      <c r="L300" s="77">
        <f t="shared" si="80"/>
        <v>11250</v>
      </c>
      <c r="M300" s="77">
        <f t="shared" si="81"/>
        <v>10845</v>
      </c>
      <c r="N300" s="78"/>
      <c r="O300" s="79"/>
    </row>
    <row r="301" spans="1:15" ht="35.1" customHeight="1" x14ac:dyDescent="0.25">
      <c r="A301" s="56" t="s">
        <v>490</v>
      </c>
      <c r="B301" s="57" t="s">
        <v>237</v>
      </c>
      <c r="C301" s="23" t="s">
        <v>9</v>
      </c>
      <c r="D301" s="58"/>
      <c r="E301" s="58"/>
      <c r="F301" s="58"/>
      <c r="G301" s="59">
        <v>32355</v>
      </c>
      <c r="H301" s="40" t="s">
        <v>236</v>
      </c>
      <c r="I301" s="41">
        <v>11900</v>
      </c>
      <c r="J301" s="41">
        <v>-2900</v>
      </c>
      <c r="K301" s="41">
        <f>SUM(I301:J301)</f>
        <v>9000</v>
      </c>
      <c r="L301" s="27">
        <f t="shared" si="80"/>
        <v>11250</v>
      </c>
      <c r="M301" s="89">
        <f>K301*1.205</f>
        <v>10845</v>
      </c>
      <c r="N301" s="60" t="s">
        <v>250</v>
      </c>
      <c r="O301" s="51"/>
    </row>
    <row r="302" spans="1:15" ht="35.1" customHeight="1" x14ac:dyDescent="0.25">
      <c r="A302" s="31"/>
      <c r="B302" s="32"/>
      <c r="C302" s="33"/>
      <c r="D302" s="33"/>
      <c r="E302" s="33"/>
      <c r="F302" s="33"/>
      <c r="G302" s="34">
        <v>3236</v>
      </c>
      <c r="H302" s="35" t="s">
        <v>207</v>
      </c>
      <c r="I302" s="38">
        <f>SUM(I303,I305,I318)</f>
        <v>114200</v>
      </c>
      <c r="J302" s="38">
        <f t="shared" ref="J302:M302" si="82">SUM(J303,J305,J318)</f>
        <v>129500</v>
      </c>
      <c r="K302" s="38">
        <f t="shared" si="82"/>
        <v>243700</v>
      </c>
      <c r="L302" s="38">
        <f t="shared" si="82"/>
        <v>304625</v>
      </c>
      <c r="M302" s="38">
        <f t="shared" si="82"/>
        <v>267050</v>
      </c>
      <c r="N302" s="39"/>
      <c r="O302" s="37"/>
    </row>
    <row r="303" spans="1:15" ht="35.1" customHeight="1" x14ac:dyDescent="0.25">
      <c r="A303" s="72"/>
      <c r="B303" s="73"/>
      <c r="C303" s="74"/>
      <c r="D303" s="74"/>
      <c r="E303" s="74"/>
      <c r="F303" s="74"/>
      <c r="G303" s="75">
        <v>32361</v>
      </c>
      <c r="H303" s="76" t="s">
        <v>270</v>
      </c>
      <c r="I303" s="77">
        <f>I304</f>
        <v>25200</v>
      </c>
      <c r="J303" s="77">
        <f t="shared" ref="J303:M303" si="83">J304</f>
        <v>49800</v>
      </c>
      <c r="K303" s="77">
        <f t="shared" si="83"/>
        <v>75000</v>
      </c>
      <c r="L303" s="77">
        <f t="shared" si="83"/>
        <v>93750</v>
      </c>
      <c r="M303" s="77">
        <f t="shared" si="83"/>
        <v>90375</v>
      </c>
      <c r="N303" s="78"/>
      <c r="O303" s="102"/>
    </row>
    <row r="304" spans="1:15" ht="35.1" customHeight="1" x14ac:dyDescent="0.25">
      <c r="A304" s="21" t="s">
        <v>430</v>
      </c>
      <c r="B304" s="57" t="s">
        <v>272</v>
      </c>
      <c r="C304" s="23" t="s">
        <v>292</v>
      </c>
      <c r="D304" s="58"/>
      <c r="E304" s="58"/>
      <c r="F304" s="58"/>
      <c r="G304" s="59"/>
      <c r="H304" s="40" t="s">
        <v>271</v>
      </c>
      <c r="I304" s="41">
        <v>25200</v>
      </c>
      <c r="J304" s="41">
        <v>49800</v>
      </c>
      <c r="K304" s="41">
        <f>SUM(I304:J304)</f>
        <v>75000</v>
      </c>
      <c r="L304" s="27">
        <f t="shared" si="80"/>
        <v>93750</v>
      </c>
      <c r="M304" s="89">
        <f>K304*1.205</f>
        <v>90375</v>
      </c>
      <c r="N304" s="28" t="s">
        <v>250</v>
      </c>
      <c r="O304" s="51" t="s">
        <v>299</v>
      </c>
    </row>
    <row r="305" spans="1:15" ht="35.1" customHeight="1" x14ac:dyDescent="0.25">
      <c r="A305" s="72"/>
      <c r="B305" s="73"/>
      <c r="C305" s="74"/>
      <c r="D305" s="74"/>
      <c r="E305" s="74"/>
      <c r="F305" s="74"/>
      <c r="G305" s="75">
        <v>32363</v>
      </c>
      <c r="H305" s="76" t="s">
        <v>140</v>
      </c>
      <c r="I305" s="77">
        <f>SUM(I306:I307)+I308</f>
        <v>57100</v>
      </c>
      <c r="J305" s="77">
        <f t="shared" ref="J305:M305" si="84">SUM(J306:J307)+J308</f>
        <v>79700</v>
      </c>
      <c r="K305" s="77">
        <f t="shared" si="84"/>
        <v>136800</v>
      </c>
      <c r="L305" s="77">
        <f t="shared" si="84"/>
        <v>171000</v>
      </c>
      <c r="M305" s="77">
        <f t="shared" si="84"/>
        <v>136800</v>
      </c>
      <c r="N305" s="78"/>
      <c r="O305" s="102"/>
    </row>
    <row r="306" spans="1:15" ht="36" x14ac:dyDescent="0.25">
      <c r="A306" s="21"/>
      <c r="B306" s="22" t="s">
        <v>189</v>
      </c>
      <c r="C306" s="23" t="s">
        <v>9</v>
      </c>
      <c r="D306" s="23"/>
      <c r="E306" s="95"/>
      <c r="F306" s="23" t="s">
        <v>12</v>
      </c>
      <c r="G306" s="25">
        <v>323630</v>
      </c>
      <c r="H306" s="26" t="s">
        <v>141</v>
      </c>
      <c r="I306" s="27">
        <v>17300</v>
      </c>
      <c r="J306" s="27">
        <v>0</v>
      </c>
      <c r="K306" s="27">
        <f>SUM(I306:J306)</f>
        <v>17300</v>
      </c>
      <c r="L306" s="27">
        <f t="shared" si="80"/>
        <v>21625</v>
      </c>
      <c r="M306" s="89">
        <f>K306</f>
        <v>17300</v>
      </c>
      <c r="N306" s="28" t="s">
        <v>250</v>
      </c>
      <c r="O306" s="51"/>
    </row>
    <row r="307" spans="1:15" ht="35.1" customHeight="1" x14ac:dyDescent="0.25">
      <c r="A307" s="56" t="s">
        <v>520</v>
      </c>
      <c r="B307" s="57" t="s">
        <v>403</v>
      </c>
      <c r="C307" s="58" t="s">
        <v>292</v>
      </c>
      <c r="D307" s="58" t="s">
        <v>11</v>
      </c>
      <c r="E307" s="58" t="s">
        <v>519</v>
      </c>
      <c r="F307" s="58" t="s">
        <v>12</v>
      </c>
      <c r="G307" s="59"/>
      <c r="H307" s="40" t="s">
        <v>402</v>
      </c>
      <c r="I307" s="41">
        <v>39800</v>
      </c>
      <c r="J307" s="41">
        <v>0</v>
      </c>
      <c r="K307" s="41">
        <f>SUM(I307:J307)</f>
        <v>39800</v>
      </c>
      <c r="L307" s="27">
        <f t="shared" si="80"/>
        <v>49750</v>
      </c>
      <c r="M307" s="89">
        <f>K307</f>
        <v>39800</v>
      </c>
      <c r="N307" s="60" t="s">
        <v>250</v>
      </c>
      <c r="O307" s="29"/>
    </row>
    <row r="308" spans="1:15" ht="35.1" customHeight="1" x14ac:dyDescent="0.25">
      <c r="A308" s="106" t="s">
        <v>521</v>
      </c>
      <c r="B308" s="93" t="s">
        <v>403</v>
      </c>
      <c r="C308" s="107" t="s">
        <v>292</v>
      </c>
      <c r="D308" s="107" t="s">
        <v>11</v>
      </c>
      <c r="E308" s="107" t="s">
        <v>519</v>
      </c>
      <c r="F308" s="107" t="s">
        <v>12</v>
      </c>
      <c r="G308" s="108"/>
      <c r="H308" s="130" t="s">
        <v>495</v>
      </c>
      <c r="I308" s="131">
        <f>SUM(I309:I317)</f>
        <v>0</v>
      </c>
      <c r="J308" s="131">
        <f t="shared" ref="J308:M308" si="85">SUM(J309:J317)</f>
        <v>79700</v>
      </c>
      <c r="K308" s="131">
        <f t="shared" si="85"/>
        <v>79700</v>
      </c>
      <c r="L308" s="131">
        <f t="shared" si="85"/>
        <v>99625</v>
      </c>
      <c r="M308" s="131">
        <f t="shared" si="85"/>
        <v>79700</v>
      </c>
      <c r="N308" s="109" t="s">
        <v>250</v>
      </c>
      <c r="O308" s="110" t="s">
        <v>299</v>
      </c>
    </row>
    <row r="309" spans="1:15" ht="35.1" customHeight="1" x14ac:dyDescent="0.25">
      <c r="A309" s="56"/>
      <c r="B309" s="57"/>
      <c r="C309" s="58"/>
      <c r="D309" s="58"/>
      <c r="E309" s="58"/>
      <c r="F309" s="58"/>
      <c r="G309" s="59"/>
      <c r="H309" s="40" t="s">
        <v>503</v>
      </c>
      <c r="I309" s="41">
        <v>0</v>
      </c>
      <c r="J309" s="41">
        <v>20000</v>
      </c>
      <c r="K309" s="41">
        <f t="shared" ref="K309:K317" si="86">SUM(I309:J309)</f>
        <v>20000</v>
      </c>
      <c r="L309" s="27">
        <f t="shared" si="80"/>
        <v>25000</v>
      </c>
      <c r="M309" s="89">
        <f>K309</f>
        <v>20000</v>
      </c>
      <c r="N309" s="60"/>
      <c r="O309" s="29"/>
    </row>
    <row r="310" spans="1:15" ht="35.1" customHeight="1" x14ac:dyDescent="0.25">
      <c r="A310" s="56"/>
      <c r="B310" s="57"/>
      <c r="C310" s="58"/>
      <c r="D310" s="58"/>
      <c r="E310" s="58"/>
      <c r="F310" s="58"/>
      <c r="G310" s="59"/>
      <c r="H310" s="40" t="s">
        <v>504</v>
      </c>
      <c r="I310" s="41">
        <v>0</v>
      </c>
      <c r="J310" s="41">
        <v>10500</v>
      </c>
      <c r="K310" s="41">
        <f t="shared" si="86"/>
        <v>10500</v>
      </c>
      <c r="L310" s="27">
        <f t="shared" si="80"/>
        <v>13125</v>
      </c>
      <c r="M310" s="89">
        <f t="shared" ref="M310:M317" si="87">K310</f>
        <v>10500</v>
      </c>
      <c r="N310" s="60"/>
      <c r="O310" s="29"/>
    </row>
    <row r="311" spans="1:15" ht="35.1" customHeight="1" x14ac:dyDescent="0.25">
      <c r="A311" s="56"/>
      <c r="B311" s="57"/>
      <c r="C311" s="58"/>
      <c r="D311" s="58"/>
      <c r="E311" s="58"/>
      <c r="F311" s="58"/>
      <c r="G311" s="59"/>
      <c r="H311" s="40" t="s">
        <v>505</v>
      </c>
      <c r="I311" s="41">
        <v>0</v>
      </c>
      <c r="J311" s="41">
        <v>3000</v>
      </c>
      <c r="K311" s="41">
        <f t="shared" si="86"/>
        <v>3000</v>
      </c>
      <c r="L311" s="27">
        <f t="shared" si="80"/>
        <v>3750</v>
      </c>
      <c r="M311" s="89">
        <f t="shared" si="87"/>
        <v>3000</v>
      </c>
      <c r="N311" s="60"/>
      <c r="O311" s="29"/>
    </row>
    <row r="312" spans="1:15" ht="35.1" customHeight="1" x14ac:dyDescent="0.25">
      <c r="A312" s="56"/>
      <c r="B312" s="57"/>
      <c r="C312" s="58"/>
      <c r="D312" s="58"/>
      <c r="E312" s="58"/>
      <c r="F312" s="58"/>
      <c r="G312" s="59"/>
      <c r="H312" s="40" t="s">
        <v>506</v>
      </c>
      <c r="I312" s="41">
        <v>0</v>
      </c>
      <c r="J312" s="41">
        <v>1500</v>
      </c>
      <c r="K312" s="41">
        <f t="shared" si="86"/>
        <v>1500</v>
      </c>
      <c r="L312" s="27">
        <f t="shared" si="80"/>
        <v>1875</v>
      </c>
      <c r="M312" s="89">
        <f t="shared" si="87"/>
        <v>1500</v>
      </c>
      <c r="N312" s="60"/>
      <c r="O312" s="29"/>
    </row>
    <row r="313" spans="1:15" ht="35.1" customHeight="1" x14ac:dyDescent="0.25">
      <c r="A313" s="56"/>
      <c r="B313" s="57"/>
      <c r="C313" s="58"/>
      <c r="D313" s="58"/>
      <c r="E313" s="58"/>
      <c r="F313" s="58"/>
      <c r="G313" s="59"/>
      <c r="H313" s="40" t="s">
        <v>507</v>
      </c>
      <c r="I313" s="41">
        <v>0</v>
      </c>
      <c r="J313" s="41">
        <v>2800</v>
      </c>
      <c r="K313" s="41">
        <f t="shared" si="86"/>
        <v>2800</v>
      </c>
      <c r="L313" s="27">
        <f t="shared" si="80"/>
        <v>3500</v>
      </c>
      <c r="M313" s="89">
        <f t="shared" si="87"/>
        <v>2800</v>
      </c>
      <c r="N313" s="60"/>
      <c r="O313" s="29"/>
    </row>
    <row r="314" spans="1:15" ht="35.1" customHeight="1" x14ac:dyDescent="0.25">
      <c r="A314" s="56"/>
      <c r="B314" s="57"/>
      <c r="C314" s="58"/>
      <c r="D314" s="58"/>
      <c r="E314" s="58"/>
      <c r="F314" s="58"/>
      <c r="G314" s="59"/>
      <c r="H314" s="40" t="s">
        <v>508</v>
      </c>
      <c r="I314" s="41">
        <v>0</v>
      </c>
      <c r="J314" s="41">
        <v>24000</v>
      </c>
      <c r="K314" s="41">
        <f t="shared" si="86"/>
        <v>24000</v>
      </c>
      <c r="L314" s="27">
        <f t="shared" si="80"/>
        <v>30000</v>
      </c>
      <c r="M314" s="89">
        <f t="shared" si="87"/>
        <v>24000</v>
      </c>
      <c r="N314" s="60"/>
      <c r="O314" s="29"/>
    </row>
    <row r="315" spans="1:15" ht="35.1" customHeight="1" x14ac:dyDescent="0.25">
      <c r="A315" s="56"/>
      <c r="B315" s="57"/>
      <c r="C315" s="58"/>
      <c r="D315" s="58"/>
      <c r="E315" s="58"/>
      <c r="F315" s="58"/>
      <c r="G315" s="59"/>
      <c r="H315" s="40" t="s">
        <v>509</v>
      </c>
      <c r="I315" s="41">
        <v>0</v>
      </c>
      <c r="J315" s="41">
        <v>1000</v>
      </c>
      <c r="K315" s="41">
        <f t="shared" si="86"/>
        <v>1000</v>
      </c>
      <c r="L315" s="27">
        <f t="shared" si="80"/>
        <v>1250</v>
      </c>
      <c r="M315" s="89">
        <f t="shared" si="87"/>
        <v>1000</v>
      </c>
      <c r="N315" s="60"/>
      <c r="O315" s="29"/>
    </row>
    <row r="316" spans="1:15" ht="35.1" customHeight="1" x14ac:dyDescent="0.25">
      <c r="A316" s="56"/>
      <c r="B316" s="57"/>
      <c r="C316" s="58"/>
      <c r="D316" s="58"/>
      <c r="E316" s="58"/>
      <c r="F316" s="58"/>
      <c r="G316" s="59"/>
      <c r="H316" s="40" t="s">
        <v>510</v>
      </c>
      <c r="I316" s="41">
        <v>0</v>
      </c>
      <c r="J316" s="41">
        <v>400</v>
      </c>
      <c r="K316" s="41">
        <f t="shared" si="86"/>
        <v>400</v>
      </c>
      <c r="L316" s="27">
        <f t="shared" si="80"/>
        <v>500</v>
      </c>
      <c r="M316" s="89">
        <f t="shared" si="87"/>
        <v>400</v>
      </c>
      <c r="N316" s="60"/>
      <c r="O316" s="29"/>
    </row>
    <row r="317" spans="1:15" ht="35.1" customHeight="1" x14ac:dyDescent="0.25">
      <c r="A317" s="56"/>
      <c r="B317" s="57"/>
      <c r="C317" s="58"/>
      <c r="D317" s="58"/>
      <c r="E317" s="58"/>
      <c r="F317" s="58"/>
      <c r="G317" s="59"/>
      <c r="H317" s="40" t="s">
        <v>511</v>
      </c>
      <c r="I317" s="41">
        <v>0</v>
      </c>
      <c r="J317" s="41">
        <v>16500</v>
      </c>
      <c r="K317" s="41">
        <f t="shared" si="86"/>
        <v>16500</v>
      </c>
      <c r="L317" s="27">
        <f t="shared" si="80"/>
        <v>20625</v>
      </c>
      <c r="M317" s="89">
        <f t="shared" si="87"/>
        <v>16500</v>
      </c>
      <c r="N317" s="60"/>
      <c r="O317" s="29"/>
    </row>
    <row r="318" spans="1:15" ht="35.1" customHeight="1" x14ac:dyDescent="0.25">
      <c r="A318" s="72"/>
      <c r="B318" s="73"/>
      <c r="C318" s="74"/>
      <c r="D318" s="74"/>
      <c r="E318" s="74"/>
      <c r="F318" s="74"/>
      <c r="G318" s="75">
        <v>32369</v>
      </c>
      <c r="H318" s="76" t="s">
        <v>142</v>
      </c>
      <c r="I318" s="77">
        <f>I319</f>
        <v>31900</v>
      </c>
      <c r="J318" s="77">
        <f t="shared" ref="J318:M318" si="88">J319</f>
        <v>0</v>
      </c>
      <c r="K318" s="77">
        <f t="shared" si="88"/>
        <v>31900</v>
      </c>
      <c r="L318" s="77">
        <f t="shared" si="88"/>
        <v>39875</v>
      </c>
      <c r="M318" s="77">
        <f t="shared" si="88"/>
        <v>39875</v>
      </c>
      <c r="N318" s="78"/>
      <c r="O318" s="102"/>
    </row>
    <row r="319" spans="1:15" ht="60" x14ac:dyDescent="0.25">
      <c r="A319" s="21"/>
      <c r="B319" s="22" t="s">
        <v>190</v>
      </c>
      <c r="C319" s="58" t="s">
        <v>143</v>
      </c>
      <c r="D319" s="23" t="s">
        <v>11</v>
      </c>
      <c r="E319" s="24" t="s">
        <v>519</v>
      </c>
      <c r="F319" s="23" t="s">
        <v>12</v>
      </c>
      <c r="G319" s="25">
        <v>323691</v>
      </c>
      <c r="H319" s="26" t="s">
        <v>161</v>
      </c>
      <c r="I319" s="41">
        <v>31900</v>
      </c>
      <c r="J319" s="41">
        <v>0</v>
      </c>
      <c r="K319" s="41">
        <f>SUM(I319:J319)</f>
        <v>31900</v>
      </c>
      <c r="L319" s="27">
        <f t="shared" si="80"/>
        <v>39875</v>
      </c>
      <c r="M319" s="89">
        <f>K319*1.25</f>
        <v>39875</v>
      </c>
      <c r="N319" s="28" t="s">
        <v>250</v>
      </c>
      <c r="O319" s="51" t="s">
        <v>299</v>
      </c>
    </row>
    <row r="320" spans="1:15" ht="35.1" customHeight="1" x14ac:dyDescent="0.25">
      <c r="A320" s="31"/>
      <c r="B320" s="32"/>
      <c r="C320" s="33"/>
      <c r="D320" s="33"/>
      <c r="E320" s="112"/>
      <c r="F320" s="33"/>
      <c r="G320" s="34">
        <v>32379</v>
      </c>
      <c r="H320" s="35" t="s">
        <v>338</v>
      </c>
      <c r="I320" s="38">
        <f>I321+I328+I330+I333</f>
        <v>66300</v>
      </c>
      <c r="J320" s="38">
        <f>SUM(J321,J328,J330,J333)</f>
        <v>-100</v>
      </c>
      <c r="K320" s="38">
        <f>SUM(K321,K328,K330,K333)</f>
        <v>66200</v>
      </c>
      <c r="L320" s="38">
        <f>K320*1.25</f>
        <v>82750</v>
      </c>
      <c r="M320" s="38">
        <f>M321+M328+M330+M333</f>
        <v>75138</v>
      </c>
      <c r="N320" s="39"/>
      <c r="O320" s="37"/>
    </row>
    <row r="321" spans="1:15" ht="35.1" customHeight="1" x14ac:dyDescent="0.25">
      <c r="A321" s="72"/>
      <c r="B321" s="73"/>
      <c r="C321" s="74"/>
      <c r="D321" s="74"/>
      <c r="E321" s="74"/>
      <c r="F321" s="74"/>
      <c r="G321" s="75">
        <v>323791</v>
      </c>
      <c r="H321" s="76" t="s">
        <v>339</v>
      </c>
      <c r="I321" s="77">
        <f>SUM(I322:I327)</f>
        <v>31200</v>
      </c>
      <c r="J321" s="77">
        <f t="shared" ref="J321:M321" si="89">SUM(J322:J327)</f>
        <v>-100</v>
      </c>
      <c r="K321" s="77">
        <f t="shared" si="89"/>
        <v>31100</v>
      </c>
      <c r="L321" s="77">
        <f t="shared" si="89"/>
        <v>38875</v>
      </c>
      <c r="M321" s="77">
        <f t="shared" si="89"/>
        <v>37475.5</v>
      </c>
      <c r="N321" s="78"/>
      <c r="O321" s="79"/>
    </row>
    <row r="322" spans="1:15" ht="35.1" customHeight="1" x14ac:dyDescent="0.25">
      <c r="A322" s="113"/>
      <c r="B322" s="22" t="s">
        <v>422</v>
      </c>
      <c r="C322" s="23" t="s">
        <v>9</v>
      </c>
      <c r="D322" s="23"/>
      <c r="E322" s="24"/>
      <c r="F322" s="23"/>
      <c r="G322" s="25"/>
      <c r="H322" s="40" t="s">
        <v>351</v>
      </c>
      <c r="I322" s="27">
        <v>4600</v>
      </c>
      <c r="J322" s="27">
        <v>0</v>
      </c>
      <c r="K322" s="27">
        <f t="shared" ref="K322:K327" si="90">SUM(I322:J322)</f>
        <v>4600</v>
      </c>
      <c r="L322" s="27">
        <f t="shared" si="80"/>
        <v>5750</v>
      </c>
      <c r="M322" s="27">
        <f>K322*1.205</f>
        <v>5543</v>
      </c>
      <c r="N322" s="28" t="s">
        <v>250</v>
      </c>
      <c r="O322" s="51"/>
    </row>
    <row r="323" spans="1:15" ht="35.1" customHeight="1" x14ac:dyDescent="0.25">
      <c r="A323" s="113"/>
      <c r="B323" s="22" t="s">
        <v>422</v>
      </c>
      <c r="C323" s="23" t="s">
        <v>9</v>
      </c>
      <c r="D323" s="23"/>
      <c r="E323" s="24"/>
      <c r="F323" s="23"/>
      <c r="G323" s="25"/>
      <c r="H323" s="40" t="s">
        <v>352</v>
      </c>
      <c r="I323" s="27">
        <v>4000</v>
      </c>
      <c r="J323" s="27">
        <v>0</v>
      </c>
      <c r="K323" s="27">
        <f t="shared" si="90"/>
        <v>4000</v>
      </c>
      <c r="L323" s="27">
        <f t="shared" si="80"/>
        <v>5000</v>
      </c>
      <c r="M323" s="27">
        <f t="shared" ref="M323:M327" si="91">K323*1.205</f>
        <v>4820</v>
      </c>
      <c r="N323" s="28" t="s">
        <v>250</v>
      </c>
      <c r="O323" s="51"/>
    </row>
    <row r="324" spans="1:15" ht="35.1" customHeight="1" x14ac:dyDescent="0.25">
      <c r="A324" s="113"/>
      <c r="B324" s="22" t="s">
        <v>422</v>
      </c>
      <c r="C324" s="23" t="s">
        <v>9</v>
      </c>
      <c r="D324" s="23"/>
      <c r="E324" s="24"/>
      <c r="F324" s="23"/>
      <c r="G324" s="25"/>
      <c r="H324" s="40" t="s">
        <v>353</v>
      </c>
      <c r="I324" s="27">
        <v>6000</v>
      </c>
      <c r="J324" s="27">
        <v>0</v>
      </c>
      <c r="K324" s="27">
        <f t="shared" si="90"/>
        <v>6000</v>
      </c>
      <c r="L324" s="27">
        <f t="shared" si="80"/>
        <v>7500</v>
      </c>
      <c r="M324" s="27">
        <f t="shared" si="91"/>
        <v>7230</v>
      </c>
      <c r="N324" s="28" t="s">
        <v>250</v>
      </c>
      <c r="O324" s="51"/>
    </row>
    <row r="325" spans="1:15" ht="35.1" customHeight="1" x14ac:dyDescent="0.25">
      <c r="A325" s="113"/>
      <c r="B325" s="22" t="s">
        <v>422</v>
      </c>
      <c r="C325" s="23" t="s">
        <v>9</v>
      </c>
      <c r="D325" s="23"/>
      <c r="E325" s="24"/>
      <c r="F325" s="23"/>
      <c r="G325" s="25"/>
      <c r="H325" s="40" t="s">
        <v>354</v>
      </c>
      <c r="I325" s="27">
        <v>6000</v>
      </c>
      <c r="J325" s="27">
        <v>0</v>
      </c>
      <c r="K325" s="27">
        <f t="shared" si="90"/>
        <v>6000</v>
      </c>
      <c r="L325" s="27">
        <f t="shared" si="80"/>
        <v>7500</v>
      </c>
      <c r="M325" s="27">
        <f t="shared" si="91"/>
        <v>7230</v>
      </c>
      <c r="N325" s="28" t="s">
        <v>250</v>
      </c>
      <c r="O325" s="51"/>
    </row>
    <row r="326" spans="1:15" ht="35.1" customHeight="1" x14ac:dyDescent="0.25">
      <c r="A326" s="113"/>
      <c r="B326" s="22" t="s">
        <v>423</v>
      </c>
      <c r="C326" s="23" t="s">
        <v>9</v>
      </c>
      <c r="D326" s="23"/>
      <c r="E326" s="24"/>
      <c r="F326" s="23"/>
      <c r="G326" s="25"/>
      <c r="H326" s="40" t="s">
        <v>522</v>
      </c>
      <c r="I326" s="27">
        <v>0</v>
      </c>
      <c r="J326" s="27">
        <v>3500</v>
      </c>
      <c r="K326" s="27">
        <f t="shared" si="90"/>
        <v>3500</v>
      </c>
      <c r="L326" s="27">
        <f>K326*1.25</f>
        <v>4375</v>
      </c>
      <c r="M326" s="27">
        <f t="shared" si="91"/>
        <v>4217.5</v>
      </c>
      <c r="N326" s="28" t="s">
        <v>250</v>
      </c>
      <c r="O326" s="51"/>
    </row>
    <row r="327" spans="1:15" ht="35.1" customHeight="1" x14ac:dyDescent="0.25">
      <c r="A327" s="21" t="s">
        <v>479</v>
      </c>
      <c r="B327" s="22" t="s">
        <v>423</v>
      </c>
      <c r="C327" s="23" t="s">
        <v>9</v>
      </c>
      <c r="D327" s="23"/>
      <c r="E327" s="24"/>
      <c r="F327" s="23"/>
      <c r="G327" s="25"/>
      <c r="H327" s="26" t="s">
        <v>413</v>
      </c>
      <c r="I327" s="27">
        <v>10600</v>
      </c>
      <c r="J327" s="27">
        <v>-3600</v>
      </c>
      <c r="K327" s="27">
        <f t="shared" si="90"/>
        <v>7000</v>
      </c>
      <c r="L327" s="27">
        <f t="shared" si="80"/>
        <v>8750</v>
      </c>
      <c r="M327" s="27">
        <f t="shared" si="91"/>
        <v>8435</v>
      </c>
      <c r="N327" s="28" t="s">
        <v>250</v>
      </c>
      <c r="O327" s="51"/>
    </row>
    <row r="328" spans="1:15" ht="35.1" customHeight="1" x14ac:dyDescent="0.25">
      <c r="A328" s="43"/>
      <c r="B328" s="44"/>
      <c r="C328" s="45"/>
      <c r="D328" s="45"/>
      <c r="E328" s="46"/>
      <c r="F328" s="45"/>
      <c r="G328" s="47">
        <v>323795</v>
      </c>
      <c r="H328" s="53" t="s">
        <v>409</v>
      </c>
      <c r="I328" s="48">
        <f>I329</f>
        <v>4000</v>
      </c>
      <c r="J328" s="48">
        <f t="shared" ref="J328:M328" si="92">J329</f>
        <v>0</v>
      </c>
      <c r="K328" s="48">
        <f t="shared" si="92"/>
        <v>4000</v>
      </c>
      <c r="L328" s="48">
        <f t="shared" si="92"/>
        <v>5000</v>
      </c>
      <c r="M328" s="48">
        <f t="shared" si="92"/>
        <v>4000</v>
      </c>
      <c r="N328" s="48">
        <f t="shared" ref="N328" si="93">SUM(N329:N329)</f>
        <v>0</v>
      </c>
      <c r="O328" s="50"/>
    </row>
    <row r="329" spans="1:15" ht="35.1" customHeight="1" x14ac:dyDescent="0.25">
      <c r="A329" s="56"/>
      <c r="B329" s="57" t="s">
        <v>191</v>
      </c>
      <c r="C329" s="58" t="s">
        <v>9</v>
      </c>
      <c r="D329" s="58"/>
      <c r="E329" s="58"/>
      <c r="F329" s="58"/>
      <c r="G329" s="59"/>
      <c r="H329" s="40" t="s">
        <v>400</v>
      </c>
      <c r="I329" s="41">
        <v>4000</v>
      </c>
      <c r="J329" s="41">
        <v>0</v>
      </c>
      <c r="K329" s="41">
        <f>SUM(I329:J329)</f>
        <v>4000</v>
      </c>
      <c r="L329" s="27">
        <f t="shared" si="80"/>
        <v>5000</v>
      </c>
      <c r="M329" s="41">
        <f>K329</f>
        <v>4000</v>
      </c>
      <c r="N329" s="60" t="s">
        <v>250</v>
      </c>
      <c r="O329" s="64"/>
    </row>
    <row r="330" spans="1:15" ht="35.1" customHeight="1" x14ac:dyDescent="0.25">
      <c r="A330" s="43"/>
      <c r="B330" s="44"/>
      <c r="C330" s="45"/>
      <c r="D330" s="45"/>
      <c r="E330" s="45"/>
      <c r="F330" s="45"/>
      <c r="G330" s="47">
        <v>323797</v>
      </c>
      <c r="H330" s="53" t="s">
        <v>411</v>
      </c>
      <c r="I330" s="48">
        <f>SUM(I331:I332)</f>
        <v>9300</v>
      </c>
      <c r="J330" s="48">
        <f t="shared" ref="J330:M330" si="94">SUM(J331:J332)</f>
        <v>0</v>
      </c>
      <c r="K330" s="48">
        <f t="shared" si="94"/>
        <v>9300</v>
      </c>
      <c r="L330" s="48">
        <f t="shared" si="94"/>
        <v>11625</v>
      </c>
      <c r="M330" s="48">
        <f t="shared" si="94"/>
        <v>9300</v>
      </c>
      <c r="N330" s="49"/>
      <c r="O330" s="54"/>
    </row>
    <row r="331" spans="1:15" ht="35.1" customHeight="1" x14ac:dyDescent="0.25">
      <c r="A331" s="56"/>
      <c r="B331" s="57" t="s">
        <v>425</v>
      </c>
      <c r="C331" s="58" t="s">
        <v>9</v>
      </c>
      <c r="D331" s="58"/>
      <c r="E331" s="58"/>
      <c r="F331" s="58"/>
      <c r="G331" s="59"/>
      <c r="H331" s="40" t="s">
        <v>405</v>
      </c>
      <c r="I331" s="41">
        <v>5300</v>
      </c>
      <c r="J331" s="41">
        <v>0</v>
      </c>
      <c r="K331" s="41">
        <f>SUM(I331:J331)</f>
        <v>5300</v>
      </c>
      <c r="L331" s="27">
        <f t="shared" si="80"/>
        <v>6625</v>
      </c>
      <c r="M331" s="41">
        <f>K331</f>
        <v>5300</v>
      </c>
      <c r="N331" s="60" t="s">
        <v>250</v>
      </c>
      <c r="O331" s="64"/>
    </row>
    <row r="332" spans="1:15" ht="35.1" customHeight="1" x14ac:dyDescent="0.25">
      <c r="A332" s="56"/>
      <c r="B332" s="57" t="s">
        <v>424</v>
      </c>
      <c r="C332" s="58" t="s">
        <v>9</v>
      </c>
      <c r="D332" s="58"/>
      <c r="E332" s="58"/>
      <c r="F332" s="58"/>
      <c r="G332" s="59"/>
      <c r="H332" s="40" t="s">
        <v>414</v>
      </c>
      <c r="I332" s="41">
        <v>4000</v>
      </c>
      <c r="J332" s="41">
        <v>0</v>
      </c>
      <c r="K332" s="41">
        <f>SUM(I332:J332)</f>
        <v>4000</v>
      </c>
      <c r="L332" s="27">
        <f t="shared" si="80"/>
        <v>5000</v>
      </c>
      <c r="M332" s="41">
        <f>K332</f>
        <v>4000</v>
      </c>
      <c r="N332" s="60" t="s">
        <v>250</v>
      </c>
      <c r="O332" s="64"/>
    </row>
    <row r="333" spans="1:15" ht="35.1" customHeight="1" x14ac:dyDescent="0.25">
      <c r="A333" s="43"/>
      <c r="B333" s="44"/>
      <c r="C333" s="45"/>
      <c r="D333" s="45"/>
      <c r="E333" s="45"/>
      <c r="F333" s="45"/>
      <c r="G333" s="47">
        <v>323796</v>
      </c>
      <c r="H333" s="53" t="s">
        <v>410</v>
      </c>
      <c r="I333" s="48">
        <f>SUM(I334:I336)</f>
        <v>21800</v>
      </c>
      <c r="J333" s="48">
        <f t="shared" ref="J333:M333" si="95">SUM(J334:J336)</f>
        <v>0</v>
      </c>
      <c r="K333" s="48">
        <f t="shared" si="95"/>
        <v>21800</v>
      </c>
      <c r="L333" s="48">
        <f t="shared" si="95"/>
        <v>27250</v>
      </c>
      <c r="M333" s="48">
        <f t="shared" si="95"/>
        <v>24362.5</v>
      </c>
      <c r="N333" s="49"/>
      <c r="O333" s="54"/>
    </row>
    <row r="334" spans="1:15" ht="35.1" customHeight="1" x14ac:dyDescent="0.25">
      <c r="A334" s="56" t="s">
        <v>483</v>
      </c>
      <c r="B334" s="57" t="s">
        <v>192</v>
      </c>
      <c r="C334" s="58" t="s">
        <v>9</v>
      </c>
      <c r="D334" s="58"/>
      <c r="E334" s="114"/>
      <c r="F334" s="58"/>
      <c r="G334" s="59"/>
      <c r="H334" s="40" t="s">
        <v>211</v>
      </c>
      <c r="I334" s="41">
        <v>8800</v>
      </c>
      <c r="J334" s="41">
        <v>0</v>
      </c>
      <c r="K334" s="41">
        <f>SUM(I334:J334)</f>
        <v>8800</v>
      </c>
      <c r="L334" s="27">
        <f t="shared" si="80"/>
        <v>11000</v>
      </c>
      <c r="M334" s="41">
        <f>K334*1.205</f>
        <v>10604</v>
      </c>
      <c r="N334" s="60" t="s">
        <v>250</v>
      </c>
      <c r="O334" s="29"/>
    </row>
    <row r="335" spans="1:15" ht="36" x14ac:dyDescent="0.25">
      <c r="A335" s="65"/>
      <c r="B335" s="57" t="s">
        <v>387</v>
      </c>
      <c r="C335" s="58" t="s">
        <v>9</v>
      </c>
      <c r="D335" s="58"/>
      <c r="E335" s="114"/>
      <c r="F335" s="58"/>
      <c r="G335" s="59"/>
      <c r="H335" s="40" t="s">
        <v>350</v>
      </c>
      <c r="I335" s="41">
        <v>9300</v>
      </c>
      <c r="J335" s="41">
        <v>0</v>
      </c>
      <c r="K335" s="41">
        <f>SUM(I335:J335)</f>
        <v>9300</v>
      </c>
      <c r="L335" s="27">
        <f t="shared" si="80"/>
        <v>11625</v>
      </c>
      <c r="M335" s="41">
        <f>K335</f>
        <v>9300</v>
      </c>
      <c r="N335" s="60" t="s">
        <v>250</v>
      </c>
      <c r="O335" s="29"/>
    </row>
    <row r="336" spans="1:15" ht="48" x14ac:dyDescent="0.25">
      <c r="A336" s="65"/>
      <c r="B336" s="57" t="s">
        <v>192</v>
      </c>
      <c r="C336" s="58" t="s">
        <v>9</v>
      </c>
      <c r="D336" s="58"/>
      <c r="E336" s="114"/>
      <c r="F336" s="58"/>
      <c r="G336" s="59"/>
      <c r="H336" s="40" t="s">
        <v>386</v>
      </c>
      <c r="I336" s="41">
        <v>3700</v>
      </c>
      <c r="J336" s="41">
        <v>0</v>
      </c>
      <c r="K336" s="41">
        <f>SUM(I336:J336)</f>
        <v>3700</v>
      </c>
      <c r="L336" s="27">
        <f t="shared" si="80"/>
        <v>4625</v>
      </c>
      <c r="M336" s="41">
        <f>K336*1.205</f>
        <v>4458.5</v>
      </c>
      <c r="N336" s="60" t="s">
        <v>250</v>
      </c>
      <c r="O336" s="29"/>
    </row>
    <row r="337" spans="1:15" ht="35.1" customHeight="1" x14ac:dyDescent="0.25">
      <c r="A337" s="31"/>
      <c r="B337" s="32"/>
      <c r="C337" s="33"/>
      <c r="D337" s="33"/>
      <c r="E337" s="33"/>
      <c r="F337" s="33"/>
      <c r="G337" s="34">
        <v>3238</v>
      </c>
      <c r="H337" s="35" t="s">
        <v>340</v>
      </c>
      <c r="I337" s="38">
        <f>I338+I359</f>
        <v>375000</v>
      </c>
      <c r="J337" s="38">
        <f t="shared" ref="J337:L337" si="96">J338+J359</f>
        <v>-4800</v>
      </c>
      <c r="K337" s="38">
        <f t="shared" si="96"/>
        <v>370200</v>
      </c>
      <c r="L337" s="38">
        <f t="shared" si="96"/>
        <v>462750</v>
      </c>
      <c r="M337" s="38">
        <f>M338+M359</f>
        <v>223148</v>
      </c>
      <c r="N337" s="39"/>
      <c r="O337" s="37"/>
    </row>
    <row r="338" spans="1:15" ht="35.1" customHeight="1" x14ac:dyDescent="0.25">
      <c r="A338" s="72"/>
      <c r="B338" s="73"/>
      <c r="C338" s="74"/>
      <c r="D338" s="74"/>
      <c r="E338" s="74"/>
      <c r="F338" s="74"/>
      <c r="G338" s="75">
        <v>32382</v>
      </c>
      <c r="H338" s="76" t="s">
        <v>341</v>
      </c>
      <c r="I338" s="77">
        <f>I339</f>
        <v>288700</v>
      </c>
      <c r="J338" s="77">
        <f t="shared" ref="J338:M338" si="97">J339</f>
        <v>-4800</v>
      </c>
      <c r="K338" s="77">
        <f t="shared" si="97"/>
        <v>283900</v>
      </c>
      <c r="L338" s="77">
        <f t="shared" si="97"/>
        <v>354875</v>
      </c>
      <c r="M338" s="77">
        <f t="shared" si="97"/>
        <v>171152.25</v>
      </c>
      <c r="N338" s="78"/>
      <c r="O338" s="79"/>
    </row>
    <row r="339" spans="1:15" ht="36" x14ac:dyDescent="0.25">
      <c r="A339" s="43" t="s">
        <v>512</v>
      </c>
      <c r="B339" s="47" t="s">
        <v>426</v>
      </c>
      <c r="C339" s="45" t="s">
        <v>10</v>
      </c>
      <c r="D339" s="45" t="s">
        <v>157</v>
      </c>
      <c r="E339" s="46" t="s">
        <v>377</v>
      </c>
      <c r="F339" s="45" t="s">
        <v>15</v>
      </c>
      <c r="G339" s="47">
        <v>32382</v>
      </c>
      <c r="H339" s="53" t="s">
        <v>144</v>
      </c>
      <c r="I339" s="48">
        <f>SUM(I340:I358)</f>
        <v>288700</v>
      </c>
      <c r="J339" s="48">
        <f t="shared" ref="J339:M339" si="98">SUM(J340:J358)</f>
        <v>-4800</v>
      </c>
      <c r="K339" s="48">
        <f t="shared" si="98"/>
        <v>283900</v>
      </c>
      <c r="L339" s="48">
        <f t="shared" si="98"/>
        <v>354875</v>
      </c>
      <c r="M339" s="48">
        <f t="shared" si="98"/>
        <v>171152.25</v>
      </c>
      <c r="N339" s="49" t="s">
        <v>250</v>
      </c>
      <c r="O339" s="50" t="s">
        <v>299</v>
      </c>
    </row>
    <row r="340" spans="1:15" ht="35.1" customHeight="1" x14ac:dyDescent="0.25">
      <c r="A340" s="21"/>
      <c r="B340" s="22"/>
      <c r="C340" s="23"/>
      <c r="D340" s="23"/>
      <c r="E340" s="23"/>
      <c r="F340" s="23"/>
      <c r="G340" s="25">
        <v>32382</v>
      </c>
      <c r="H340" s="26" t="s">
        <v>145</v>
      </c>
      <c r="I340" s="41">
        <v>35000</v>
      </c>
      <c r="J340" s="41">
        <v>0</v>
      </c>
      <c r="K340" s="41">
        <f t="shared" ref="K340:K358" si="99">SUM(I340:J340)</f>
        <v>35000</v>
      </c>
      <c r="L340" s="27">
        <f t="shared" si="80"/>
        <v>43750</v>
      </c>
      <c r="M340" s="27">
        <f>K340/2</f>
        <v>17500</v>
      </c>
      <c r="N340" s="28"/>
      <c r="O340" s="61"/>
    </row>
    <row r="341" spans="1:15" ht="35.1" customHeight="1" x14ac:dyDescent="0.25">
      <c r="A341" s="21"/>
      <c r="B341" s="22"/>
      <c r="C341" s="23"/>
      <c r="D341" s="23"/>
      <c r="E341" s="23"/>
      <c r="F341" s="23"/>
      <c r="G341" s="25">
        <v>32382</v>
      </c>
      <c r="H341" s="26" t="s">
        <v>146</v>
      </c>
      <c r="I341" s="41">
        <v>39800</v>
      </c>
      <c r="J341" s="41">
        <v>0</v>
      </c>
      <c r="K341" s="41">
        <f t="shared" si="99"/>
        <v>39800</v>
      </c>
      <c r="L341" s="27">
        <f t="shared" si="80"/>
        <v>49750</v>
      </c>
      <c r="M341" s="27">
        <f>K341*1.25/2</f>
        <v>24875</v>
      </c>
      <c r="N341" s="28"/>
      <c r="O341" s="51"/>
    </row>
    <row r="342" spans="1:15" ht="35.1" customHeight="1" x14ac:dyDescent="0.25">
      <c r="A342" s="21"/>
      <c r="B342" s="22"/>
      <c r="C342" s="23"/>
      <c r="D342" s="23"/>
      <c r="E342" s="23"/>
      <c r="F342" s="23"/>
      <c r="G342" s="25">
        <v>32382</v>
      </c>
      <c r="H342" s="26" t="s">
        <v>279</v>
      </c>
      <c r="I342" s="41">
        <v>8000</v>
      </c>
      <c r="J342" s="41">
        <v>0</v>
      </c>
      <c r="K342" s="41">
        <f t="shared" si="99"/>
        <v>8000</v>
      </c>
      <c r="L342" s="27">
        <f t="shared" si="80"/>
        <v>10000</v>
      </c>
      <c r="M342" s="27">
        <f>K342*1.25/2</f>
        <v>5000</v>
      </c>
      <c r="N342" s="28"/>
      <c r="O342" s="51"/>
    </row>
    <row r="343" spans="1:15" ht="35.1" customHeight="1" x14ac:dyDescent="0.25">
      <c r="A343" s="21"/>
      <c r="B343" s="22"/>
      <c r="C343" s="23"/>
      <c r="D343" s="23"/>
      <c r="E343" s="23"/>
      <c r="F343" s="23"/>
      <c r="G343" s="25">
        <v>32382</v>
      </c>
      <c r="H343" s="26" t="s">
        <v>280</v>
      </c>
      <c r="I343" s="41">
        <v>23900</v>
      </c>
      <c r="J343" s="41">
        <v>0</v>
      </c>
      <c r="K343" s="41">
        <f t="shared" si="99"/>
        <v>23900</v>
      </c>
      <c r="L343" s="27">
        <f t="shared" si="80"/>
        <v>29875</v>
      </c>
      <c r="M343" s="27">
        <f>K343*1.25/2</f>
        <v>14937.5</v>
      </c>
      <c r="N343" s="28"/>
      <c r="O343" s="51"/>
    </row>
    <row r="344" spans="1:15" ht="35.1" customHeight="1" x14ac:dyDescent="0.25">
      <c r="A344" s="21"/>
      <c r="B344" s="22"/>
      <c r="C344" s="23"/>
      <c r="D344" s="23"/>
      <c r="E344" s="23"/>
      <c r="F344" s="23"/>
      <c r="G344" s="25">
        <v>32382</v>
      </c>
      <c r="H344" s="26" t="s">
        <v>223</v>
      </c>
      <c r="I344" s="41">
        <v>19100</v>
      </c>
      <c r="J344" s="41">
        <v>0</v>
      </c>
      <c r="K344" s="41">
        <f t="shared" si="99"/>
        <v>19100</v>
      </c>
      <c r="L344" s="27">
        <f t="shared" si="80"/>
        <v>23875</v>
      </c>
      <c r="M344" s="27">
        <f>K344*1.205/2</f>
        <v>11507.75</v>
      </c>
      <c r="N344" s="28"/>
      <c r="O344" s="51"/>
    </row>
    <row r="345" spans="1:15" ht="35.1" customHeight="1" x14ac:dyDescent="0.25">
      <c r="A345" s="21"/>
      <c r="B345" s="22"/>
      <c r="C345" s="23"/>
      <c r="D345" s="23"/>
      <c r="E345" s="23"/>
      <c r="F345" s="23"/>
      <c r="G345" s="25">
        <v>32382</v>
      </c>
      <c r="H345" s="26" t="s">
        <v>281</v>
      </c>
      <c r="I345" s="41">
        <v>13300</v>
      </c>
      <c r="J345" s="41">
        <v>0</v>
      </c>
      <c r="K345" s="41">
        <f t="shared" si="99"/>
        <v>13300</v>
      </c>
      <c r="L345" s="27">
        <f t="shared" si="80"/>
        <v>16625</v>
      </c>
      <c r="M345" s="27">
        <f>K345*1.25/2</f>
        <v>8312.5</v>
      </c>
      <c r="N345" s="28"/>
      <c r="O345" s="51"/>
    </row>
    <row r="346" spans="1:15" ht="35.1" customHeight="1" x14ac:dyDescent="0.25">
      <c r="A346" s="21"/>
      <c r="B346" s="22"/>
      <c r="C346" s="23"/>
      <c r="D346" s="23"/>
      <c r="E346" s="23"/>
      <c r="F346" s="23"/>
      <c r="G346" s="25">
        <v>32382</v>
      </c>
      <c r="H346" s="26" t="s">
        <v>282</v>
      </c>
      <c r="I346" s="41">
        <v>10600</v>
      </c>
      <c r="J346" s="41">
        <v>0</v>
      </c>
      <c r="K346" s="41">
        <f t="shared" si="99"/>
        <v>10600</v>
      </c>
      <c r="L346" s="27">
        <f t="shared" si="80"/>
        <v>13250</v>
      </c>
      <c r="M346" s="27">
        <f>K346*1.205/2</f>
        <v>6386.5</v>
      </c>
      <c r="N346" s="28"/>
      <c r="O346" s="51"/>
    </row>
    <row r="347" spans="1:15" ht="35.1" customHeight="1" x14ac:dyDescent="0.25">
      <c r="A347" s="21"/>
      <c r="B347" s="22"/>
      <c r="C347" s="23"/>
      <c r="D347" s="23"/>
      <c r="E347" s="23"/>
      <c r="F347" s="23"/>
      <c r="G347" s="25">
        <v>32382</v>
      </c>
      <c r="H347" s="26" t="s">
        <v>283</v>
      </c>
      <c r="I347" s="41">
        <v>13300</v>
      </c>
      <c r="J347" s="41">
        <v>0</v>
      </c>
      <c r="K347" s="41">
        <f t="shared" si="99"/>
        <v>13300</v>
      </c>
      <c r="L347" s="27">
        <f t="shared" si="80"/>
        <v>16625</v>
      </c>
      <c r="M347" s="27">
        <f>K347*1.205/2</f>
        <v>8013.2500000000009</v>
      </c>
      <c r="N347" s="28"/>
      <c r="O347" s="51"/>
    </row>
    <row r="348" spans="1:15" ht="35.1" customHeight="1" x14ac:dyDescent="0.25">
      <c r="A348" s="21"/>
      <c r="B348" s="22"/>
      <c r="C348" s="23"/>
      <c r="D348" s="23"/>
      <c r="E348" s="23"/>
      <c r="F348" s="23"/>
      <c r="G348" s="25">
        <v>32382</v>
      </c>
      <c r="H348" s="26" t="s">
        <v>284</v>
      </c>
      <c r="I348" s="41">
        <v>33200</v>
      </c>
      <c r="J348" s="41">
        <v>0</v>
      </c>
      <c r="K348" s="41">
        <f t="shared" si="99"/>
        <v>33200</v>
      </c>
      <c r="L348" s="27">
        <f t="shared" si="80"/>
        <v>41500</v>
      </c>
      <c r="M348" s="27">
        <f>K348*1.25/2</f>
        <v>20750</v>
      </c>
      <c r="N348" s="28"/>
      <c r="O348" s="51"/>
    </row>
    <row r="349" spans="1:15" ht="35.1" customHeight="1" x14ac:dyDescent="0.25">
      <c r="A349" s="21"/>
      <c r="B349" s="22"/>
      <c r="C349" s="23"/>
      <c r="D349" s="23"/>
      <c r="E349" s="23"/>
      <c r="F349" s="23"/>
      <c r="G349" s="25">
        <v>32382</v>
      </c>
      <c r="H349" s="26" t="s">
        <v>147</v>
      </c>
      <c r="I349" s="41">
        <v>15900</v>
      </c>
      <c r="J349" s="41">
        <v>0</v>
      </c>
      <c r="K349" s="41">
        <f t="shared" si="99"/>
        <v>15900</v>
      </c>
      <c r="L349" s="27">
        <f t="shared" si="80"/>
        <v>19875</v>
      </c>
      <c r="M349" s="27">
        <f>K349*1.205/2</f>
        <v>9579.75</v>
      </c>
      <c r="N349" s="28"/>
      <c r="O349" s="51"/>
    </row>
    <row r="350" spans="1:15" ht="35.1" customHeight="1" x14ac:dyDescent="0.25">
      <c r="A350" s="21"/>
      <c r="B350" s="22"/>
      <c r="C350" s="23"/>
      <c r="D350" s="23"/>
      <c r="E350" s="23"/>
      <c r="F350" s="23"/>
      <c r="G350" s="25">
        <v>32382</v>
      </c>
      <c r="H350" s="26" t="s">
        <v>285</v>
      </c>
      <c r="I350" s="41">
        <v>4800</v>
      </c>
      <c r="J350" s="41">
        <v>0</v>
      </c>
      <c r="K350" s="41">
        <f t="shared" si="99"/>
        <v>4800</v>
      </c>
      <c r="L350" s="27">
        <f t="shared" si="80"/>
        <v>6000</v>
      </c>
      <c r="M350" s="27">
        <f>K350*1.25/2</f>
        <v>3000</v>
      </c>
      <c r="N350" s="28"/>
      <c r="O350" s="51"/>
    </row>
    <row r="351" spans="1:15" ht="35.1" customHeight="1" x14ac:dyDescent="0.25">
      <c r="A351" s="21"/>
      <c r="B351" s="22"/>
      <c r="C351" s="23"/>
      <c r="D351" s="23"/>
      <c r="E351" s="23"/>
      <c r="F351" s="23"/>
      <c r="G351" s="25">
        <v>32382</v>
      </c>
      <c r="H351" s="26" t="s">
        <v>148</v>
      </c>
      <c r="I351" s="41">
        <v>4800</v>
      </c>
      <c r="J351" s="41">
        <v>0</v>
      </c>
      <c r="K351" s="41">
        <f t="shared" si="99"/>
        <v>4800</v>
      </c>
      <c r="L351" s="27">
        <f t="shared" si="80"/>
        <v>6000</v>
      </c>
      <c r="M351" s="27">
        <f>K351*1.205/2</f>
        <v>2892</v>
      </c>
      <c r="N351" s="28"/>
      <c r="O351" s="51"/>
    </row>
    <row r="352" spans="1:15" ht="35.1" customHeight="1" x14ac:dyDescent="0.25">
      <c r="A352" s="21"/>
      <c r="B352" s="22"/>
      <c r="C352" s="23"/>
      <c r="D352" s="23"/>
      <c r="E352" s="23"/>
      <c r="F352" s="23"/>
      <c r="G352" s="25">
        <v>32382</v>
      </c>
      <c r="H352" s="26" t="s">
        <v>286</v>
      </c>
      <c r="I352" s="41">
        <v>4800</v>
      </c>
      <c r="J352" s="41">
        <v>-4800</v>
      </c>
      <c r="K352" s="41">
        <f t="shared" si="99"/>
        <v>0</v>
      </c>
      <c r="L352" s="27">
        <f t="shared" si="80"/>
        <v>0</v>
      </c>
      <c r="M352" s="27">
        <f>K352*1.205/2</f>
        <v>0</v>
      </c>
      <c r="N352" s="28"/>
      <c r="O352" s="51"/>
    </row>
    <row r="353" spans="1:15" ht="35.1" customHeight="1" x14ac:dyDescent="0.25">
      <c r="A353" s="21"/>
      <c r="B353" s="22"/>
      <c r="C353" s="23"/>
      <c r="D353" s="23"/>
      <c r="E353" s="23"/>
      <c r="F353" s="23"/>
      <c r="G353" s="25">
        <v>32382</v>
      </c>
      <c r="H353" s="26" t="s">
        <v>287</v>
      </c>
      <c r="I353" s="41">
        <v>10600</v>
      </c>
      <c r="J353" s="41">
        <v>0</v>
      </c>
      <c r="K353" s="41">
        <f t="shared" si="99"/>
        <v>10600</v>
      </c>
      <c r="L353" s="27">
        <f t="shared" si="80"/>
        <v>13250</v>
      </c>
      <c r="M353" s="27">
        <f>K353*1.205/2</f>
        <v>6386.5</v>
      </c>
      <c r="N353" s="28"/>
      <c r="O353" s="51"/>
    </row>
    <row r="354" spans="1:15" ht="35.1" customHeight="1" x14ac:dyDescent="0.25">
      <c r="A354" s="21"/>
      <c r="B354" s="22"/>
      <c r="C354" s="23"/>
      <c r="D354" s="23"/>
      <c r="E354" s="23"/>
      <c r="F354" s="23"/>
      <c r="G354" s="25">
        <v>32382</v>
      </c>
      <c r="H354" s="26" t="s">
        <v>288</v>
      </c>
      <c r="I354" s="41">
        <v>9300</v>
      </c>
      <c r="J354" s="41">
        <v>0</v>
      </c>
      <c r="K354" s="41">
        <f t="shared" si="99"/>
        <v>9300</v>
      </c>
      <c r="L354" s="27">
        <f t="shared" si="80"/>
        <v>11625</v>
      </c>
      <c r="M354" s="27">
        <f>K354*1.205/2</f>
        <v>5603.25</v>
      </c>
      <c r="N354" s="28"/>
      <c r="O354" s="51"/>
    </row>
    <row r="355" spans="1:15" ht="35.1" customHeight="1" x14ac:dyDescent="0.25">
      <c r="A355" s="21"/>
      <c r="B355" s="22"/>
      <c r="C355" s="23"/>
      <c r="D355" s="23"/>
      <c r="E355" s="23"/>
      <c r="F355" s="23"/>
      <c r="G355" s="25">
        <v>32382</v>
      </c>
      <c r="H355" s="26" t="s">
        <v>289</v>
      </c>
      <c r="I355" s="41">
        <v>13300</v>
      </c>
      <c r="J355" s="41">
        <v>0</v>
      </c>
      <c r="K355" s="41">
        <f t="shared" si="99"/>
        <v>13300</v>
      </c>
      <c r="L355" s="27">
        <f t="shared" si="80"/>
        <v>16625</v>
      </c>
      <c r="M355" s="27">
        <f>K355*1.25/2</f>
        <v>8312.5</v>
      </c>
      <c r="N355" s="28"/>
      <c r="O355" s="51"/>
    </row>
    <row r="356" spans="1:15" ht="35.1" customHeight="1" x14ac:dyDescent="0.25">
      <c r="A356" s="21"/>
      <c r="B356" s="22"/>
      <c r="C356" s="23"/>
      <c r="D356" s="23"/>
      <c r="E356" s="23"/>
      <c r="F356" s="23"/>
      <c r="G356" s="25">
        <v>32382</v>
      </c>
      <c r="H356" s="26" t="s">
        <v>244</v>
      </c>
      <c r="I356" s="41">
        <v>19100</v>
      </c>
      <c r="J356" s="41">
        <v>0</v>
      </c>
      <c r="K356" s="41">
        <f t="shared" si="99"/>
        <v>19100</v>
      </c>
      <c r="L356" s="27">
        <f t="shared" si="80"/>
        <v>23875</v>
      </c>
      <c r="M356" s="27">
        <f>K356*1.25/2</f>
        <v>11937.5</v>
      </c>
      <c r="N356" s="28"/>
      <c r="O356" s="51"/>
    </row>
    <row r="357" spans="1:15" ht="35.1" customHeight="1" x14ac:dyDescent="0.25">
      <c r="A357" s="21"/>
      <c r="B357" s="22"/>
      <c r="C357" s="23"/>
      <c r="D357" s="23"/>
      <c r="E357" s="23"/>
      <c r="F357" s="23"/>
      <c r="G357" s="25">
        <v>32382</v>
      </c>
      <c r="H357" s="26" t="s">
        <v>245</v>
      </c>
      <c r="I357" s="41">
        <v>1300</v>
      </c>
      <c r="J357" s="41">
        <v>0</v>
      </c>
      <c r="K357" s="41">
        <f t="shared" si="99"/>
        <v>1300</v>
      </c>
      <c r="L357" s="27">
        <f t="shared" si="80"/>
        <v>1625</v>
      </c>
      <c r="M357" s="27">
        <f>K357*1.205/2</f>
        <v>783.25</v>
      </c>
      <c r="N357" s="28"/>
      <c r="O357" s="51"/>
    </row>
    <row r="358" spans="1:15" ht="35.1" customHeight="1" x14ac:dyDescent="0.25">
      <c r="A358" s="21"/>
      <c r="B358" s="22"/>
      <c r="C358" s="23"/>
      <c r="D358" s="23"/>
      <c r="E358" s="23"/>
      <c r="F358" s="23"/>
      <c r="G358" s="25">
        <v>32382</v>
      </c>
      <c r="H358" s="26" t="s">
        <v>404</v>
      </c>
      <c r="I358" s="115">
        <v>8600</v>
      </c>
      <c r="J358" s="41">
        <v>0</v>
      </c>
      <c r="K358" s="115">
        <f t="shared" si="99"/>
        <v>8600</v>
      </c>
      <c r="L358" s="27">
        <f t="shared" si="80"/>
        <v>10750</v>
      </c>
      <c r="M358" s="154">
        <f>K358*1.25/2</f>
        <v>5375</v>
      </c>
      <c r="N358" s="28"/>
      <c r="O358" s="51"/>
    </row>
    <row r="359" spans="1:15" ht="35.1" customHeight="1" x14ac:dyDescent="0.25">
      <c r="A359" s="72"/>
      <c r="B359" s="73"/>
      <c r="C359" s="74"/>
      <c r="D359" s="74"/>
      <c r="E359" s="74"/>
      <c r="F359" s="74"/>
      <c r="G359" s="75">
        <v>32389</v>
      </c>
      <c r="H359" s="76" t="s">
        <v>342</v>
      </c>
      <c r="I359" s="116">
        <f>I360</f>
        <v>86300</v>
      </c>
      <c r="J359" s="116">
        <f t="shared" ref="J359:M359" si="100">J360</f>
        <v>0</v>
      </c>
      <c r="K359" s="116">
        <f t="shared" si="100"/>
        <v>86300</v>
      </c>
      <c r="L359" s="116">
        <f t="shared" si="100"/>
        <v>107875</v>
      </c>
      <c r="M359" s="116">
        <f t="shared" si="100"/>
        <v>51995.75</v>
      </c>
      <c r="N359" s="78"/>
      <c r="O359" s="79"/>
    </row>
    <row r="360" spans="1:15" ht="36" x14ac:dyDescent="0.25">
      <c r="A360" s="21"/>
      <c r="B360" s="22" t="s">
        <v>193</v>
      </c>
      <c r="C360" s="23" t="s">
        <v>10</v>
      </c>
      <c r="D360" s="23" t="s">
        <v>157</v>
      </c>
      <c r="E360" s="95"/>
      <c r="F360" s="23" t="s">
        <v>15</v>
      </c>
      <c r="G360" s="25">
        <v>32389</v>
      </c>
      <c r="H360" s="26" t="s">
        <v>149</v>
      </c>
      <c r="I360" s="27">
        <v>86300</v>
      </c>
      <c r="J360" s="27">
        <v>0</v>
      </c>
      <c r="K360" s="27">
        <f>SUM(I360:J360)</f>
        <v>86300</v>
      </c>
      <c r="L360" s="27">
        <f t="shared" si="80"/>
        <v>107875</v>
      </c>
      <c r="M360" s="27">
        <f>K360*1.205/2</f>
        <v>51995.75</v>
      </c>
      <c r="N360" s="28" t="s">
        <v>250</v>
      </c>
      <c r="O360" s="51" t="s">
        <v>299</v>
      </c>
    </row>
    <row r="361" spans="1:15" ht="35.1" customHeight="1" x14ac:dyDescent="0.25">
      <c r="A361" s="31"/>
      <c r="B361" s="32" t="s">
        <v>194</v>
      </c>
      <c r="C361" s="33" t="s">
        <v>9</v>
      </c>
      <c r="D361" s="33"/>
      <c r="E361" s="94"/>
      <c r="F361" s="33"/>
      <c r="G361" s="34">
        <v>32391</v>
      </c>
      <c r="H361" s="35" t="s">
        <v>265</v>
      </c>
      <c r="I361" s="38">
        <f>SUM(I362:I363)</f>
        <v>16600</v>
      </c>
      <c r="J361" s="38">
        <f t="shared" ref="J361:M361" si="101">SUM(J362:J363)</f>
        <v>0</v>
      </c>
      <c r="K361" s="38">
        <f t="shared" si="101"/>
        <v>16600</v>
      </c>
      <c r="L361" s="38">
        <f t="shared" si="101"/>
        <v>20750</v>
      </c>
      <c r="M361" s="38">
        <f t="shared" si="101"/>
        <v>20003</v>
      </c>
      <c r="N361" s="39" t="s">
        <v>250</v>
      </c>
      <c r="O361" s="42"/>
    </row>
    <row r="362" spans="1:15" ht="35.1" customHeight="1" x14ac:dyDescent="0.25">
      <c r="A362" s="21"/>
      <c r="B362" s="22"/>
      <c r="C362" s="23"/>
      <c r="D362" s="23"/>
      <c r="E362" s="23"/>
      <c r="F362" s="23"/>
      <c r="G362" s="25">
        <v>323910</v>
      </c>
      <c r="H362" s="26" t="s">
        <v>150</v>
      </c>
      <c r="I362" s="27">
        <v>11300</v>
      </c>
      <c r="J362" s="27">
        <v>0</v>
      </c>
      <c r="K362" s="27">
        <f>SUM(I362:J362)</f>
        <v>11300</v>
      </c>
      <c r="L362" s="27">
        <f t="shared" ref="L362:L378" si="102">K362*1.25</f>
        <v>14125</v>
      </c>
      <c r="M362" s="27">
        <f>K362*1.205</f>
        <v>13616.5</v>
      </c>
      <c r="N362" s="28"/>
      <c r="O362" s="51"/>
    </row>
    <row r="363" spans="1:15" ht="35.1" customHeight="1" x14ac:dyDescent="0.25">
      <c r="A363" s="21"/>
      <c r="B363" s="22"/>
      <c r="C363" s="23"/>
      <c r="D363" s="23"/>
      <c r="E363" s="23"/>
      <c r="F363" s="23"/>
      <c r="G363" s="25">
        <v>323911</v>
      </c>
      <c r="H363" s="26" t="s">
        <v>204</v>
      </c>
      <c r="I363" s="27">
        <v>5300</v>
      </c>
      <c r="J363" s="27">
        <v>0</v>
      </c>
      <c r="K363" s="27">
        <f>SUM(I363:J363)</f>
        <v>5300</v>
      </c>
      <c r="L363" s="27">
        <f t="shared" si="102"/>
        <v>6625</v>
      </c>
      <c r="M363" s="27">
        <f>K363*1.205</f>
        <v>6386.5</v>
      </c>
      <c r="N363" s="28"/>
      <c r="O363" s="51"/>
    </row>
    <row r="364" spans="1:15" ht="35.1" customHeight="1" x14ac:dyDescent="0.25">
      <c r="A364" s="31"/>
      <c r="B364" s="32"/>
      <c r="C364" s="33"/>
      <c r="D364" s="33"/>
      <c r="E364" s="33"/>
      <c r="F364" s="33"/>
      <c r="G364" s="34">
        <v>32395</v>
      </c>
      <c r="H364" s="35" t="s">
        <v>151</v>
      </c>
      <c r="I364" s="38">
        <f>SUM(I365:I366)</f>
        <v>285300</v>
      </c>
      <c r="J364" s="38">
        <f t="shared" ref="J364:M364" si="103">SUM(J365:J366)</f>
        <v>0</v>
      </c>
      <c r="K364" s="38">
        <f t="shared" si="103"/>
        <v>285300</v>
      </c>
      <c r="L364" s="38">
        <f t="shared" si="103"/>
        <v>356625</v>
      </c>
      <c r="M364" s="38">
        <f t="shared" si="103"/>
        <v>183883</v>
      </c>
      <c r="N364" s="39"/>
      <c r="O364" s="37"/>
    </row>
    <row r="365" spans="1:15" ht="35.1" customHeight="1" x14ac:dyDescent="0.25">
      <c r="A365" s="21"/>
      <c r="B365" s="22" t="s">
        <v>195</v>
      </c>
      <c r="C365" s="23" t="s">
        <v>10</v>
      </c>
      <c r="D365" s="23" t="s">
        <v>157</v>
      </c>
      <c r="E365" s="23"/>
      <c r="F365" s="23" t="s">
        <v>15</v>
      </c>
      <c r="G365" s="25">
        <v>32395</v>
      </c>
      <c r="H365" s="40" t="s">
        <v>218</v>
      </c>
      <c r="I365" s="27">
        <v>265400</v>
      </c>
      <c r="J365" s="27">
        <v>0</v>
      </c>
      <c r="K365" s="27">
        <f>SUM(I365:J365)</f>
        <v>265400</v>
      </c>
      <c r="L365" s="27">
        <f t="shared" si="102"/>
        <v>331750</v>
      </c>
      <c r="M365" s="27">
        <f>K365*1.205/2</f>
        <v>159903.5</v>
      </c>
      <c r="N365" s="28" t="s">
        <v>250</v>
      </c>
      <c r="O365" s="51" t="s">
        <v>299</v>
      </c>
    </row>
    <row r="366" spans="1:15" ht="35.1" customHeight="1" x14ac:dyDescent="0.25">
      <c r="A366" s="21"/>
      <c r="B366" s="22" t="s">
        <v>196</v>
      </c>
      <c r="C366" s="23" t="s">
        <v>9</v>
      </c>
      <c r="D366" s="23"/>
      <c r="E366" s="23"/>
      <c r="F366" s="23"/>
      <c r="G366" s="25">
        <v>32395</v>
      </c>
      <c r="H366" s="26" t="s">
        <v>224</v>
      </c>
      <c r="I366" s="27">
        <v>19900</v>
      </c>
      <c r="J366" s="27">
        <v>0</v>
      </c>
      <c r="K366" s="27">
        <f>SUM(I366:J366)</f>
        <v>19900</v>
      </c>
      <c r="L366" s="27">
        <f t="shared" si="102"/>
        <v>24875</v>
      </c>
      <c r="M366" s="27">
        <f>K366*1.205</f>
        <v>23979.5</v>
      </c>
      <c r="N366" s="28" t="s">
        <v>250</v>
      </c>
      <c r="O366" s="51"/>
    </row>
    <row r="367" spans="1:15" ht="36" x14ac:dyDescent="0.25">
      <c r="A367" s="31" t="s">
        <v>529</v>
      </c>
      <c r="B367" s="32" t="s">
        <v>197</v>
      </c>
      <c r="C367" s="33" t="s">
        <v>10</v>
      </c>
      <c r="D367" s="33" t="s">
        <v>157</v>
      </c>
      <c r="E367" s="112" t="s">
        <v>377</v>
      </c>
      <c r="F367" s="33" t="s">
        <v>15</v>
      </c>
      <c r="G367" s="34">
        <v>32396</v>
      </c>
      <c r="H367" s="35" t="s">
        <v>152</v>
      </c>
      <c r="I367" s="18">
        <v>113300</v>
      </c>
      <c r="J367" s="18">
        <v>0</v>
      </c>
      <c r="K367" s="18">
        <f>I367</f>
        <v>113300</v>
      </c>
      <c r="L367" s="18">
        <f t="shared" si="102"/>
        <v>141625</v>
      </c>
      <c r="M367" s="18">
        <f>K367*1.205/2</f>
        <v>68263.25</v>
      </c>
      <c r="N367" s="39" t="s">
        <v>250</v>
      </c>
      <c r="O367" s="37" t="s">
        <v>299</v>
      </c>
    </row>
    <row r="368" spans="1:15" ht="35.1" customHeight="1" x14ac:dyDescent="0.25">
      <c r="A368" s="31"/>
      <c r="B368" s="32"/>
      <c r="C368" s="33"/>
      <c r="D368" s="33"/>
      <c r="E368" s="33"/>
      <c r="F368" s="33"/>
      <c r="G368" s="34">
        <v>32399</v>
      </c>
      <c r="H368" s="35" t="s">
        <v>298</v>
      </c>
      <c r="I368" s="38">
        <f>SUM(I369:I373)</f>
        <v>45700</v>
      </c>
      <c r="J368" s="38">
        <f t="shared" ref="J368:M368" si="104">SUM(J369:J373)</f>
        <v>-9300</v>
      </c>
      <c r="K368" s="38">
        <f t="shared" si="104"/>
        <v>36400</v>
      </c>
      <c r="L368" s="38">
        <f t="shared" si="104"/>
        <v>45500</v>
      </c>
      <c r="M368" s="38">
        <f t="shared" si="104"/>
        <v>44042</v>
      </c>
      <c r="N368" s="39"/>
      <c r="O368" s="37"/>
    </row>
    <row r="369" spans="1:15" ht="35.1" customHeight="1" x14ac:dyDescent="0.25">
      <c r="A369" s="21" t="s">
        <v>470</v>
      </c>
      <c r="B369" s="22" t="s">
        <v>167</v>
      </c>
      <c r="C369" s="23" t="s">
        <v>9</v>
      </c>
      <c r="D369" s="23"/>
      <c r="E369" s="23"/>
      <c r="F369" s="23"/>
      <c r="G369" s="25">
        <v>323995</v>
      </c>
      <c r="H369" s="26" t="s">
        <v>153</v>
      </c>
      <c r="I369" s="27">
        <v>9300</v>
      </c>
      <c r="J369" s="27">
        <v>0</v>
      </c>
      <c r="K369" s="27">
        <f>SUM(I369:J369)</f>
        <v>9300</v>
      </c>
      <c r="L369" s="27">
        <f t="shared" si="102"/>
        <v>11625</v>
      </c>
      <c r="M369" s="27">
        <f>K369*1.205</f>
        <v>11206.5</v>
      </c>
      <c r="N369" s="28" t="s">
        <v>250</v>
      </c>
      <c r="O369" s="51"/>
    </row>
    <row r="370" spans="1:15" ht="35.1" customHeight="1" x14ac:dyDescent="0.25">
      <c r="A370" s="21" t="s">
        <v>518</v>
      </c>
      <c r="B370" s="22" t="s">
        <v>501</v>
      </c>
      <c r="C370" s="23" t="s">
        <v>9</v>
      </c>
      <c r="D370" s="23"/>
      <c r="E370" s="23"/>
      <c r="F370" s="23"/>
      <c r="G370" s="25">
        <v>323997</v>
      </c>
      <c r="H370" s="26" t="s">
        <v>500</v>
      </c>
      <c r="I370" s="27">
        <v>0</v>
      </c>
      <c r="J370" s="27">
        <v>8200</v>
      </c>
      <c r="K370" s="27">
        <f>SUM(I370:J370)</f>
        <v>8200</v>
      </c>
      <c r="L370" s="27">
        <f t="shared" si="102"/>
        <v>10250</v>
      </c>
      <c r="M370" s="27">
        <f t="shared" ref="M370:M372" si="105">K370*1.205</f>
        <v>9881</v>
      </c>
      <c r="N370" s="28" t="s">
        <v>250</v>
      </c>
      <c r="O370" s="51"/>
    </row>
    <row r="371" spans="1:15" ht="35.1" customHeight="1" x14ac:dyDescent="0.25">
      <c r="A371" s="21"/>
      <c r="B371" s="22" t="s">
        <v>199</v>
      </c>
      <c r="C371" s="23" t="s">
        <v>9</v>
      </c>
      <c r="D371" s="23"/>
      <c r="E371" s="23"/>
      <c r="F371" s="23"/>
      <c r="G371" s="25">
        <v>32399</v>
      </c>
      <c r="H371" s="40" t="s">
        <v>154</v>
      </c>
      <c r="I371" s="27">
        <v>7300</v>
      </c>
      <c r="J371" s="27">
        <v>0</v>
      </c>
      <c r="K371" s="27">
        <f>SUM(I371:J371)</f>
        <v>7300</v>
      </c>
      <c r="L371" s="27">
        <f t="shared" si="102"/>
        <v>9125</v>
      </c>
      <c r="M371" s="27">
        <f t="shared" si="105"/>
        <v>8796.5</v>
      </c>
      <c r="N371" s="28" t="s">
        <v>250</v>
      </c>
      <c r="O371" s="51"/>
    </row>
    <row r="372" spans="1:15" ht="35.1" customHeight="1" x14ac:dyDescent="0.25">
      <c r="A372" s="21" t="s">
        <v>487</v>
      </c>
      <c r="B372" s="57" t="s">
        <v>399</v>
      </c>
      <c r="C372" s="23" t="s">
        <v>9</v>
      </c>
      <c r="D372" s="23"/>
      <c r="E372" s="23"/>
      <c r="F372" s="23"/>
      <c r="G372" s="25">
        <v>32399</v>
      </c>
      <c r="H372" s="40" t="s">
        <v>363</v>
      </c>
      <c r="I372" s="41">
        <v>25100</v>
      </c>
      <c r="J372" s="41">
        <v>-17500</v>
      </c>
      <c r="K372" s="41">
        <f>SUM(I372:J372)</f>
        <v>7600</v>
      </c>
      <c r="L372" s="27">
        <f t="shared" si="102"/>
        <v>9500</v>
      </c>
      <c r="M372" s="27">
        <f t="shared" si="105"/>
        <v>9158</v>
      </c>
      <c r="N372" s="28" t="s">
        <v>250</v>
      </c>
      <c r="O372" s="51"/>
    </row>
    <row r="373" spans="1:15" ht="35.1" customHeight="1" x14ac:dyDescent="0.25">
      <c r="A373" s="21"/>
      <c r="B373" s="22" t="s">
        <v>395</v>
      </c>
      <c r="C373" s="23" t="s">
        <v>9</v>
      </c>
      <c r="D373" s="23"/>
      <c r="E373" s="24"/>
      <c r="F373" s="23"/>
      <c r="G373" s="25">
        <v>32399</v>
      </c>
      <c r="H373" s="26" t="s">
        <v>362</v>
      </c>
      <c r="I373" s="27">
        <v>4000</v>
      </c>
      <c r="J373" s="27">
        <v>0</v>
      </c>
      <c r="K373" s="27">
        <f>SUM(I373:J373)</f>
        <v>4000</v>
      </c>
      <c r="L373" s="27">
        <f t="shared" si="102"/>
        <v>5000</v>
      </c>
      <c r="M373" s="27">
        <f>K373*1.25</f>
        <v>5000</v>
      </c>
      <c r="N373" s="28" t="s">
        <v>250</v>
      </c>
      <c r="O373" s="51"/>
    </row>
    <row r="374" spans="1:15" ht="36" x14ac:dyDescent="0.25">
      <c r="A374" s="117"/>
      <c r="B374" s="35" t="s">
        <v>198</v>
      </c>
      <c r="C374" s="35" t="s">
        <v>10</v>
      </c>
      <c r="D374" s="35" t="s">
        <v>157</v>
      </c>
      <c r="E374" s="35" t="s">
        <v>380</v>
      </c>
      <c r="F374" s="35" t="s">
        <v>15</v>
      </c>
      <c r="G374" s="34">
        <v>3292</v>
      </c>
      <c r="H374" s="35" t="s">
        <v>155</v>
      </c>
      <c r="I374" s="18">
        <v>172500</v>
      </c>
      <c r="J374" s="18">
        <v>0</v>
      </c>
      <c r="K374" s="18">
        <f>I374</f>
        <v>172500</v>
      </c>
      <c r="L374" s="18">
        <f>K374</f>
        <v>172500</v>
      </c>
      <c r="M374" s="18">
        <f>K374/2</f>
        <v>86250</v>
      </c>
      <c r="N374" s="39" t="s">
        <v>250</v>
      </c>
      <c r="O374" s="37" t="s">
        <v>299</v>
      </c>
    </row>
    <row r="375" spans="1:15" ht="35.1" customHeight="1" x14ac:dyDescent="0.25">
      <c r="A375" s="117"/>
      <c r="B375" s="35"/>
      <c r="C375" s="35"/>
      <c r="D375" s="35"/>
      <c r="E375" s="35"/>
      <c r="F375" s="35"/>
      <c r="G375" s="34">
        <v>3293</v>
      </c>
      <c r="H375" s="35" t="s">
        <v>274</v>
      </c>
      <c r="I375" s="38">
        <f>I376</f>
        <v>15900</v>
      </c>
      <c r="J375" s="38">
        <f t="shared" ref="J375:M375" si="106">J376</f>
        <v>0</v>
      </c>
      <c r="K375" s="38">
        <f t="shared" si="106"/>
        <v>15900</v>
      </c>
      <c r="L375" s="38">
        <f t="shared" si="106"/>
        <v>19875</v>
      </c>
      <c r="M375" s="38">
        <f t="shared" si="106"/>
        <v>19875</v>
      </c>
      <c r="N375" s="39"/>
      <c r="O375" s="37"/>
    </row>
    <row r="376" spans="1:15" ht="24.95" customHeight="1" x14ac:dyDescent="0.25">
      <c r="A376" s="21" t="s">
        <v>469</v>
      </c>
      <c r="B376" s="22" t="s">
        <v>290</v>
      </c>
      <c r="C376" s="23" t="s">
        <v>9</v>
      </c>
      <c r="D376" s="23"/>
      <c r="E376" s="23"/>
      <c r="F376" s="23"/>
      <c r="G376" s="25">
        <v>32931</v>
      </c>
      <c r="H376" s="26" t="s">
        <v>294</v>
      </c>
      <c r="I376" s="27">
        <v>15900</v>
      </c>
      <c r="J376" s="27">
        <v>0</v>
      </c>
      <c r="K376" s="27">
        <f>SUM(I376:J376)</f>
        <v>15900</v>
      </c>
      <c r="L376" s="27">
        <f t="shared" si="102"/>
        <v>19875</v>
      </c>
      <c r="M376" s="27">
        <f>K376*1.25</f>
        <v>19875</v>
      </c>
      <c r="N376" s="28" t="s">
        <v>250</v>
      </c>
      <c r="O376" s="51"/>
    </row>
    <row r="377" spans="1:15" s="55" customFormat="1" ht="24.95" customHeight="1" x14ac:dyDescent="0.25">
      <c r="A377" s="140"/>
      <c r="B377" s="141"/>
      <c r="C377" s="142"/>
      <c r="D377" s="142"/>
      <c r="E377" s="142"/>
      <c r="F377" s="142"/>
      <c r="G377" s="143">
        <v>3299</v>
      </c>
      <c r="H377" s="144" t="s">
        <v>525</v>
      </c>
      <c r="I377" s="145">
        <f>I378</f>
        <v>0</v>
      </c>
      <c r="J377" s="145">
        <f t="shared" ref="J377:M377" si="107">J378</f>
        <v>4500</v>
      </c>
      <c r="K377" s="145">
        <f t="shared" si="107"/>
        <v>4500</v>
      </c>
      <c r="L377" s="145">
        <f t="shared" si="107"/>
        <v>5625</v>
      </c>
      <c r="M377" s="145">
        <f t="shared" si="107"/>
        <v>5625</v>
      </c>
      <c r="N377" s="146"/>
      <c r="O377" s="147"/>
    </row>
    <row r="378" spans="1:15" ht="24.95" customHeight="1" thickBot="1" x14ac:dyDescent="0.3">
      <c r="A378" s="132" t="s">
        <v>481</v>
      </c>
      <c r="B378" s="133" t="s">
        <v>482</v>
      </c>
      <c r="C378" s="134" t="s">
        <v>9</v>
      </c>
      <c r="D378" s="134"/>
      <c r="E378" s="134"/>
      <c r="F378" s="134"/>
      <c r="G378" s="135"/>
      <c r="H378" s="136" t="s">
        <v>496</v>
      </c>
      <c r="I378" s="137">
        <v>0</v>
      </c>
      <c r="J378" s="137">
        <v>4500</v>
      </c>
      <c r="K378" s="137">
        <f>SUM(I378:J378)</f>
        <v>4500</v>
      </c>
      <c r="L378" s="137">
        <f t="shared" si="102"/>
        <v>5625</v>
      </c>
      <c r="M378" s="27">
        <f>K378*1.25</f>
        <v>5625</v>
      </c>
      <c r="N378" s="138" t="s">
        <v>250</v>
      </c>
      <c r="O378" s="139"/>
    </row>
    <row r="379" spans="1:15" ht="24.95" customHeight="1" thickTop="1" thickBot="1" x14ac:dyDescent="0.3">
      <c r="A379" s="118"/>
      <c r="B379" s="119"/>
      <c r="C379" s="120"/>
      <c r="D379" s="120"/>
      <c r="E379" s="120"/>
      <c r="F379" s="120"/>
      <c r="G379" s="121"/>
      <c r="H379" s="122" t="s">
        <v>156</v>
      </c>
      <c r="I379" s="123">
        <f>SUM(I5,I10,I11,I14,I163,I167,I181,I183,I187,I192,I197,I274,I279,I285,I302,I320,I337,I361,I364,I367,I368,I374,I375,I8,I377,I161)</f>
        <v>5781000</v>
      </c>
      <c r="J379" s="123">
        <f t="shared" ref="J379:L379" si="108">SUM(J5,J10,J11,J14,J163,J167,J181,J183,J187,J192,J197,J274,J279,J285,J302,J320,J337,J361,J364,J367,J368,J374,J375,J8,J377,J161)</f>
        <v>459370</v>
      </c>
      <c r="K379" s="123">
        <f t="shared" si="108"/>
        <v>6270870</v>
      </c>
      <c r="L379" s="123">
        <f t="shared" si="108"/>
        <v>7772662.5</v>
      </c>
      <c r="M379" s="123">
        <f>SUM(M5,M10,M11,M14,M163,M167,M181,M183,M187,M192,M197,M274,M279,M285,M302,M320,M337,M361,M364,M367,M368,M374,M375,M8,M377,M161)</f>
        <v>5652157.75</v>
      </c>
      <c r="N379" s="124"/>
      <c r="O379" s="125"/>
    </row>
    <row r="380" spans="1:15" ht="24.95" customHeight="1" thickTop="1" x14ac:dyDescent="0.25"/>
    <row r="381" spans="1:15" ht="24.95" customHeight="1" x14ac:dyDescent="0.25">
      <c r="N381" s="4"/>
      <c r="O381" s="4"/>
    </row>
  </sheetData>
  <mergeCells count="1">
    <mergeCell ref="A2:O2"/>
  </mergeCells>
  <pageMargins left="0.51181102362204722" right="0.51181102362204722" top="0.78740157480314965" bottom="0.74803149606299213" header="0.39370078740157483" footer="0.39370078740157483"/>
  <pageSetup paperSize="8" scale="80" fitToHeight="0" orientation="landscape" r:id="rId1"/>
  <headerFooter>
    <oddHeader>&amp;LUpravno vijeće
25.05.2023.&amp;CPlan nabave materijala, energije i usluga za 2023. godinu - I. Rebalans&amp;R30. sjednica
Točka 6.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EDE46-E57D-463F-B907-EE2E8BA35ADF}">
  <ds:schemaRefs>
    <ds:schemaRef ds:uri="http://purl.org/dc/dcmitype/"/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2023. I. Rebalans</vt:lpstr>
      <vt:lpstr>'PLAN 2023. I. Rebalans'!Print_Titles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Sanja Kovačević</cp:lastModifiedBy>
  <cp:lastPrinted>2023-05-17T09:58:33Z</cp:lastPrinted>
  <dcterms:created xsi:type="dcterms:W3CDTF">2015-12-14T10:40:56Z</dcterms:created>
  <dcterms:modified xsi:type="dcterms:W3CDTF">2023-05-23T10:02:48Z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