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ovric\Desktop\"/>
    </mc:Choice>
  </mc:AlternateContent>
  <bookViews>
    <workbookView xWindow="0" yWindow="0" windowWidth="28800" windowHeight="12435"/>
  </bookViews>
  <sheets>
    <sheet name="PLAN 2023." sheetId="2" r:id="rId1"/>
  </sheets>
  <definedNames>
    <definedName name="_FiltarBaze" localSheetId="0" hidden="1">'PLAN 2023.'!$A$4:$M$345</definedName>
    <definedName name="_xlnm._FilterDatabase" localSheetId="0" hidden="1">'PLAN 2023.'!#REF!</definedName>
    <definedName name="_xlnm.Print_Titles" localSheetId="0">'PLAN 2023.'!$4:$4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3" i="2" l="1"/>
  <c r="K343" i="2"/>
  <c r="K106" i="2"/>
  <c r="K90" i="2"/>
  <c r="K89" i="2"/>
  <c r="K87" i="2"/>
  <c r="K49" i="2"/>
  <c r="J298" i="2"/>
  <c r="K168" i="2"/>
  <c r="K167" i="2"/>
  <c r="K166" i="2"/>
  <c r="J159" i="2"/>
  <c r="J160" i="2"/>
  <c r="J161" i="2"/>
  <c r="J163" i="2"/>
  <c r="J58" i="2"/>
  <c r="J62" i="2"/>
  <c r="J63" i="2"/>
  <c r="J65" i="2"/>
  <c r="J66" i="2"/>
  <c r="J67" i="2"/>
  <c r="J7" i="2"/>
  <c r="J309" i="2"/>
  <c r="J301" i="2"/>
  <c r="K287" i="2"/>
  <c r="I283" i="2"/>
  <c r="K175" i="2"/>
  <c r="I150" i="2"/>
  <c r="I148" i="2"/>
  <c r="K118" i="2"/>
  <c r="J88" i="2"/>
  <c r="K53" i="2"/>
  <c r="K51" i="2"/>
  <c r="K50" i="2"/>
  <c r="K47" i="2"/>
  <c r="K46" i="2"/>
  <c r="K45" i="2"/>
  <c r="K43" i="2"/>
  <c r="I41" i="2"/>
  <c r="K40" i="2"/>
  <c r="K38" i="2"/>
  <c r="K37" i="2"/>
  <c r="K36" i="2"/>
  <c r="I15" i="2"/>
  <c r="J324" i="2" l="1"/>
  <c r="K39" i="2"/>
  <c r="K35" i="2" s="1"/>
  <c r="K44" i="2"/>
  <c r="K48" i="2"/>
  <c r="K52" i="2"/>
  <c r="J90" i="2"/>
  <c r="K110" i="2"/>
  <c r="K152" i="2"/>
  <c r="K261" i="2"/>
  <c r="K286" i="2"/>
  <c r="K285" i="2" s="1"/>
  <c r="J305" i="2"/>
  <c r="J312" i="2"/>
  <c r="J316" i="2"/>
  <c r="J320" i="2"/>
  <c r="I328" i="2"/>
  <c r="J64" i="2"/>
  <c r="J59" i="2"/>
  <c r="K119" i="2"/>
  <c r="J162" i="2"/>
  <c r="K165" i="2"/>
  <c r="K169" i="2"/>
  <c r="I35" i="2"/>
  <c r="J326" i="2"/>
  <c r="J322" i="2"/>
  <c r="J318" i="2"/>
  <c r="J314" i="2"/>
  <c r="J310" i="2"/>
  <c r="J325" i="2"/>
  <c r="J321" i="2"/>
  <c r="J317" i="2"/>
  <c r="J313" i="2"/>
  <c r="J342" i="2"/>
  <c r="J327" i="2"/>
  <c r="J323" i="2"/>
  <c r="J319" i="2"/>
  <c r="J315" i="2"/>
  <c r="J311" i="2"/>
  <c r="K8" i="2"/>
  <c r="K170" i="2"/>
  <c r="J6" i="2"/>
  <c r="J5" i="2" s="1"/>
  <c r="I308" i="2"/>
  <c r="I170" i="2"/>
  <c r="I137" i="2"/>
  <c r="K151" i="2"/>
  <c r="J138" i="2"/>
  <c r="I173" i="2"/>
  <c r="I11" i="2"/>
  <c r="J104" i="2"/>
  <c r="I69" i="2"/>
  <c r="I106" i="2"/>
  <c r="K337" i="2"/>
  <c r="J92" i="2"/>
  <c r="J60" i="2"/>
  <c r="I54" i="2"/>
  <c r="I91" i="2"/>
  <c r="J139" i="2"/>
  <c r="I142" i="2"/>
  <c r="K158" i="2"/>
  <c r="I157" i="2"/>
  <c r="I176" i="2"/>
  <c r="I182" i="2"/>
  <c r="I187" i="2"/>
  <c r="I258" i="2"/>
  <c r="K259" i="2"/>
  <c r="I275" i="2"/>
  <c r="I280" i="2"/>
  <c r="I288" i="2"/>
  <c r="I299" i="2"/>
  <c r="K300" i="2"/>
  <c r="I333" i="2"/>
  <c r="I343" i="2"/>
  <c r="K174" i="2"/>
  <c r="I200" i="2"/>
  <c r="I291" i="2"/>
  <c r="I285" i="2"/>
  <c r="I302" i="2"/>
  <c r="I330" i="2"/>
  <c r="J111" i="2"/>
  <c r="I8" i="2"/>
  <c r="I81" i="2"/>
  <c r="I110" i="2"/>
  <c r="I121" i="2"/>
  <c r="I152" i="2"/>
  <c r="I164" i="2"/>
  <c r="K298" i="2"/>
  <c r="I297" i="2"/>
  <c r="I195" i="2"/>
  <c r="I252" i="2"/>
  <c r="I263" i="2"/>
  <c r="I337" i="2"/>
  <c r="K81" i="2"/>
  <c r="K252" i="2"/>
  <c r="I5" i="2"/>
  <c r="J165" i="2"/>
  <c r="J166" i="2"/>
  <c r="J167" i="2"/>
  <c r="J168" i="2"/>
  <c r="J169" i="2"/>
  <c r="K163" i="2"/>
  <c r="K162" i="2"/>
  <c r="K161" i="2"/>
  <c r="K160" i="2"/>
  <c r="J143" i="2"/>
  <c r="K42" i="2"/>
  <c r="J82" i="2"/>
  <c r="J70" i="2"/>
  <c r="J89" i="2"/>
  <c r="J86" i="2"/>
  <c r="J13" i="2"/>
  <c r="J12" i="2"/>
  <c r="J10" i="2"/>
  <c r="J9" i="2"/>
  <c r="J8" i="2" s="1"/>
  <c r="J296" i="2"/>
  <c r="K164" i="2" l="1"/>
  <c r="K121" i="2"/>
  <c r="K41" i="2"/>
  <c r="I181" i="2"/>
  <c r="I172" i="2"/>
  <c r="I85" i="2"/>
  <c r="I251" i="2"/>
  <c r="I269" i="2"/>
  <c r="I268" i="2" s="1"/>
  <c r="I262" i="2"/>
  <c r="I307" i="2"/>
  <c r="K330" i="2"/>
  <c r="K283" i="2"/>
  <c r="K297" i="2"/>
  <c r="K302" i="2"/>
  <c r="K328" i="2"/>
  <c r="K258" i="2"/>
  <c r="J137" i="2"/>
  <c r="K288" i="2"/>
  <c r="K187" i="2"/>
  <c r="K15" i="2"/>
  <c r="K195" i="2"/>
  <c r="K200" i="2"/>
  <c r="K54" i="2"/>
  <c r="K11" i="2"/>
  <c r="K308" i="2"/>
  <c r="K176" i="2"/>
  <c r="K91" i="2"/>
  <c r="K173" i="2"/>
  <c r="K182" i="2"/>
  <c r="K69" i="2"/>
  <c r="K263" i="2"/>
  <c r="K291" i="2"/>
  <c r="K333" i="2"/>
  <c r="K275" i="2"/>
  <c r="K150" i="2"/>
  <c r="K251" i="2"/>
  <c r="I282" i="2"/>
  <c r="I190" i="2"/>
  <c r="K280" i="2"/>
  <c r="K299" i="2"/>
  <c r="K142" i="2"/>
  <c r="J11" i="2"/>
  <c r="K5" i="2"/>
  <c r="K137" i="2"/>
  <c r="I156" i="2"/>
  <c r="K157" i="2"/>
  <c r="I290" i="2"/>
  <c r="J164" i="2"/>
  <c r="J87" i="2"/>
  <c r="J85" i="2" s="1"/>
  <c r="L297" i="2"/>
  <c r="J193" i="2"/>
  <c r="I186" i="2" l="1"/>
  <c r="I306" i="2"/>
  <c r="K282" i="2"/>
  <c r="K290" i="2"/>
  <c r="K262" i="2"/>
  <c r="K172" i="2"/>
  <c r="K190" i="2"/>
  <c r="K85" i="2"/>
  <c r="K156" i="2"/>
  <c r="K181" i="2"/>
  <c r="K269" i="2"/>
  <c r="K307" i="2"/>
  <c r="J308" i="2"/>
  <c r="J307" i="2" l="1"/>
  <c r="K268" i="2"/>
  <c r="K306" i="2"/>
  <c r="K186" i="2"/>
  <c r="J300" i="2"/>
  <c r="J299" i="2" s="1"/>
  <c r="J287" i="2" l="1"/>
  <c r="J40" i="2" l="1"/>
  <c r="J297" i="2" l="1"/>
  <c r="J175" i="2" l="1"/>
  <c r="J174" i="2" l="1"/>
  <c r="J173" i="2" s="1"/>
  <c r="J172" i="2" s="1"/>
  <c r="J197" i="2" l="1"/>
  <c r="J149" i="2" l="1"/>
  <c r="J33" i="2"/>
  <c r="J148" i="2" l="1"/>
  <c r="K149" i="2"/>
  <c r="J147" i="2"/>
  <c r="K148" i="2" l="1"/>
  <c r="J277" i="2"/>
  <c r="J278" i="2"/>
  <c r="J279" i="2"/>
  <c r="J276" i="2" l="1"/>
  <c r="J275" i="2" s="1"/>
  <c r="J256" i="2" l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4" i="2"/>
  <c r="J36" i="2"/>
  <c r="J38" i="2"/>
  <c r="J39" i="2"/>
  <c r="J43" i="2"/>
  <c r="J44" i="2"/>
  <c r="J45" i="2"/>
  <c r="J46" i="2"/>
  <c r="J47" i="2"/>
  <c r="J48" i="2"/>
  <c r="J49" i="2"/>
  <c r="J50" i="2"/>
  <c r="J51" i="2"/>
  <c r="J52" i="2"/>
  <c r="J53" i="2"/>
  <c r="J56" i="2"/>
  <c r="J72" i="2"/>
  <c r="J73" i="2"/>
  <c r="J74" i="2"/>
  <c r="J75" i="2"/>
  <c r="J76" i="2"/>
  <c r="J77" i="2"/>
  <c r="J78" i="2"/>
  <c r="J79" i="2"/>
  <c r="J80" i="2"/>
  <c r="J83" i="2"/>
  <c r="J84" i="2"/>
  <c r="J93" i="2"/>
  <c r="J94" i="2"/>
  <c r="J95" i="2"/>
  <c r="J96" i="2"/>
  <c r="J97" i="2"/>
  <c r="J98" i="2"/>
  <c r="J99" i="2"/>
  <c r="J100" i="2"/>
  <c r="J101" i="2"/>
  <c r="J102" i="2"/>
  <c r="J103" i="2"/>
  <c r="J105" i="2"/>
  <c r="J108" i="2"/>
  <c r="J109" i="2"/>
  <c r="J112" i="2"/>
  <c r="J113" i="2"/>
  <c r="J114" i="2"/>
  <c r="J115" i="2"/>
  <c r="J116" i="2"/>
  <c r="J117" i="2"/>
  <c r="J118" i="2"/>
  <c r="J119" i="2"/>
  <c r="J123" i="2"/>
  <c r="J124" i="2"/>
  <c r="J125" i="2"/>
  <c r="J126" i="2"/>
  <c r="J127" i="2"/>
  <c r="J134" i="2"/>
  <c r="J135" i="2"/>
  <c r="J136" i="2"/>
  <c r="J140" i="2"/>
  <c r="J141" i="2"/>
  <c r="J144" i="2"/>
  <c r="J145" i="2"/>
  <c r="J146" i="2"/>
  <c r="J154" i="2"/>
  <c r="J155" i="2"/>
  <c r="J178" i="2"/>
  <c r="J179" i="2"/>
  <c r="J180" i="2"/>
  <c r="J183" i="2"/>
  <c r="J184" i="2"/>
  <c r="J189" i="2"/>
  <c r="J191" i="2"/>
  <c r="J192" i="2"/>
  <c r="J194" i="2"/>
  <c r="J198" i="2"/>
  <c r="J199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4" i="2"/>
  <c r="J255" i="2"/>
  <c r="J257" i="2"/>
  <c r="J260" i="2"/>
  <c r="J264" i="2"/>
  <c r="J265" i="2"/>
  <c r="J267" i="2"/>
  <c r="J271" i="2"/>
  <c r="J272" i="2"/>
  <c r="J273" i="2"/>
  <c r="J274" i="2"/>
  <c r="J261" i="2"/>
  <c r="J341" i="2"/>
  <c r="J304" i="2"/>
  <c r="J293" i="2"/>
  <c r="J294" i="2"/>
  <c r="J295" i="2"/>
  <c r="J332" i="2"/>
  <c r="J335" i="2"/>
  <c r="J336" i="2"/>
  <c r="J339" i="2"/>
  <c r="J340" i="2"/>
  <c r="J182" i="2" l="1"/>
  <c r="J110" i="2"/>
  <c r="J263" i="2"/>
  <c r="J81" i="2"/>
  <c r="J142" i="2"/>
  <c r="J91" i="2"/>
  <c r="J71" i="2"/>
  <c r="J69" i="2" s="1"/>
  <c r="J344" i="2"/>
  <c r="J331" i="2"/>
  <c r="J330" i="2" s="1"/>
  <c r="J329" i="2"/>
  <c r="J328" i="2" s="1"/>
  <c r="J306" i="2" s="1"/>
  <c r="J334" i="2"/>
  <c r="J333" i="2" s="1"/>
  <c r="J292" i="2"/>
  <c r="J291" i="2" s="1"/>
  <c r="J338" i="2"/>
  <c r="J337" i="2" s="1"/>
  <c r="J303" i="2"/>
  <c r="J302" i="2" s="1"/>
  <c r="J286" i="2"/>
  <c r="J285" i="2" s="1"/>
  <c r="J185" i="2"/>
  <c r="J284" i="2"/>
  <c r="J283" i="2" s="1"/>
  <c r="J266" i="2"/>
  <c r="J259" i="2"/>
  <c r="J258" i="2" s="1"/>
  <c r="J253" i="2"/>
  <c r="J252" i="2" s="1"/>
  <c r="J251" i="2" s="1"/>
  <c r="J281" i="2"/>
  <c r="J196" i="2"/>
  <c r="J195" i="2" s="1"/>
  <c r="J177" i="2"/>
  <c r="J176" i="2" s="1"/>
  <c r="J289" i="2"/>
  <c r="J288" i="2" s="1"/>
  <c r="J270" i="2"/>
  <c r="J269" i="2" s="1"/>
  <c r="J201" i="2"/>
  <c r="J200" i="2" s="1"/>
  <c r="J190" i="2" s="1"/>
  <c r="J188" i="2"/>
  <c r="J187" i="2" s="1"/>
  <c r="J122" i="2"/>
  <c r="J121" i="2" s="1"/>
  <c r="J171" i="2"/>
  <c r="J170" i="2" s="1"/>
  <c r="J153" i="2"/>
  <c r="J152" i="2" s="1"/>
  <c r="J37" i="2"/>
  <c r="J35" i="2" s="1"/>
  <c r="J158" i="2"/>
  <c r="J157" i="2" s="1"/>
  <c r="J156" i="2" s="1"/>
  <c r="J151" i="2"/>
  <c r="J150" i="2" s="1"/>
  <c r="J55" i="2"/>
  <c r="J42" i="2"/>
  <c r="J41" i="2" s="1"/>
  <c r="J107" i="2"/>
  <c r="J106" i="2" s="1"/>
  <c r="J16" i="2"/>
  <c r="J15" i="2" s="1"/>
  <c r="J181" i="2" l="1"/>
  <c r="J280" i="2"/>
  <c r="J268" i="2" s="1"/>
  <c r="J186" i="2"/>
  <c r="J282" i="2"/>
  <c r="J262" i="2"/>
  <c r="J54" i="2"/>
  <c r="J290" i="2"/>
  <c r="J132" i="2" l="1"/>
  <c r="J61" i="2"/>
  <c r="J68" i="2" l="1"/>
  <c r="J57" i="2" s="1"/>
  <c r="I57" i="2"/>
  <c r="K57" i="2" l="1"/>
  <c r="I3" i="2" l="1"/>
  <c r="J131" i="2"/>
  <c r="J129" i="2"/>
  <c r="I128" i="2"/>
  <c r="J130" i="2"/>
  <c r="J133" i="2"/>
  <c r="I120" i="2" l="1"/>
  <c r="J3" i="2"/>
  <c r="K3" i="2"/>
  <c r="K128" i="2"/>
  <c r="J128" i="2"/>
  <c r="J120" i="2" s="1"/>
  <c r="J14" i="2" s="1"/>
  <c r="J345" i="2" s="1"/>
  <c r="I14" i="2" l="1"/>
  <c r="I345" i="2" s="1"/>
  <c r="K120" i="2"/>
  <c r="K14" i="2" s="1"/>
  <c r="K345" i="2" l="1"/>
</calcChain>
</file>

<file path=xl/sharedStrings.xml><?xml version="1.0" encoding="utf-8"?>
<sst xmlns="http://schemas.openxmlformats.org/spreadsheetml/2006/main" count="768" uniqueCount="445">
  <si>
    <t xml:space="preserve"> 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</si>
  <si>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</si>
  <si>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</si>
  <si>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</si>
  <si>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</si>
  <si>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</si>
  <si>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</si>
  <si>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</si>
  <si>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UREDSKI MATERIJAL</t>
  </si>
  <si>
    <t>JEDNOSTAVNA NABAVA</t>
  </si>
  <si>
    <t>OTVORENI POSTUPAK JN</t>
  </si>
  <si>
    <t>UGOVOR O JN</t>
  </si>
  <si>
    <t>1 GODINA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</si>
  <si>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</si>
  <si>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</si>
  <si>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</si>
  <si>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</si>
  <si>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</si>
  <si>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</si>
  <si>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</si>
  <si>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</si>
  <si>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</si>
  <si>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</si>
  <si>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</si>
  <si>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</si>
  <si>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</si>
  <si>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</si>
  <si>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</si>
  <si>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</si>
  <si>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</si>
  <si>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</si>
  <si>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</si>
  <si>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</si>
  <si>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</si>
  <si>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KEMIKALIJE P.A.</t>
  </si>
  <si>
    <t>KEMIKALIJE VISOKE ČISTOĆE</t>
  </si>
  <si>
    <t>KEMIKALIJE ZA POSEBNE NAMJENE</t>
  </si>
  <si>
    <t>ALKOHOL I SOLNA TEHNIČKA KISELINA</t>
  </si>
  <si>
    <t>PCB I PESTICIDI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</si>
  <si>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</si>
  <si>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</si>
  <si>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</si>
  <si>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</si>
  <si>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</si>
  <si>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</si>
  <si>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</si>
  <si>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</si>
  <si>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</si>
  <si>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</si>
  <si>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</si>
  <si>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</si>
  <si>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</si>
  <si>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</si>
  <si>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</si>
  <si>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</si>
  <si>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</si>
  <si>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</si>
  <si>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</si>
  <si>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</si>
  <si>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</si>
  <si>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</si>
  <si>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</si>
  <si>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</si>
  <si>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</si>
  <si>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</si>
  <si>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</si>
  <si>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</si>
  <si>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</si>
  <si>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</si>
  <si>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</si>
  <si>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</si>
  <si>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</si>
  <si>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</si>
  <si>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</si>
  <si>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</si>
  <si>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</si>
  <si>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</si>
  <si>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</si>
  <si>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</si>
  <si>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</si>
  <si>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</si>
  <si>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</si>
  <si>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</si>
  <si>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</si>
  <si>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</si>
  <si>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</si>
  <si>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KITOVI ZA MOLEKULARNU DETEKCIJU CHLAMYDIA TRACHOMATIS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</si>
  <si>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</si>
  <si>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</si>
  <si>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</si>
  <si>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</si>
  <si>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</si>
  <si>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LIGHTCYLER 480 II I MAGNA PURE COMPACT INSTRUMENTU</t>
  </si>
  <si>
    <t>KITOVI, REAGENSI I OSTALI POTROŠNI MATERIJAL ZA RAD NA ELITE INGENIUS APARATU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</si>
  <si>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</si>
  <si>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</si>
  <si>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</si>
  <si>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</si>
  <si>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PREGOVARAČKI POSTUPAK JN BEZ PRETHODNE OBJAVE POZIVA NA NADMETANJE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</si>
  <si>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</si>
  <si>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</si>
  <si>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</si>
  <si>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</si>
  <si>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OSTALI MATERIJAL I SIROVINE</t>
  </si>
  <si>
    <t>OSTALI MATERIJAL I SIROVINE - PLINOVI TEHNIČKI</t>
  </si>
  <si>
    <t>ENERGIJA</t>
  </si>
  <si>
    <t>PLIN</t>
  </si>
  <si>
    <t>MOTORNI BENZIN I DIZEL GORIVO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</si>
  <si>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</si>
  <si>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</si>
  <si>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</si>
  <si>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</si>
  <si>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</si>
  <si>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</si>
  <si>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</si>
  <si>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USLUGE TELEFONA, POŠTE I PRIJEVOZA</t>
  </si>
  <si>
    <t>USLUGE TELEFONA, TELEFAKSA</t>
  </si>
  <si>
    <t>USLUGE TELEFONA, TELEFAKSA - MOBILNA TELEFONIJA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</si>
  <si>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</si>
  <si>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</si>
  <si>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</si>
  <si>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</si>
  <si>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</si>
  <si>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</si>
  <si>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</si>
  <si>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SERVIS I ODRŽAVANJE OSOBNIH I MALOTERETNIH DIZALA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</si>
  <si>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</si>
  <si>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</si>
  <si>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</si>
  <si>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 xml:space="preserve">SERV. I ODRŽAV.  FOTOKOPIRNIH UREĐAJA I OSTALE UREDSKE OPREME </t>
  </si>
  <si>
    <t>USL. TO LABORAT. OPREME PROIZVOĐAČA / PERKIN ELMER, ANTON PAAR</t>
  </si>
  <si>
    <t>USL. TO LABORAT. OPREME PROIZVOĐAČA /  AGILENT, PEEK SCIENTIC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</si>
  <si>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</si>
  <si>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</si>
  <si>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</si>
  <si>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</si>
  <si>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HERAUS INSTRUMENTS</t>
  </si>
  <si>
    <t>USL. TO LABORAT. OPREME PROIZVOĐAČA / THERMO</t>
  </si>
  <si>
    <t>USL. TO LABORAT. OPREME PROIZVOĐAČA / MIELE</t>
  </si>
  <si>
    <t>USL. TO LABORAT. OPREME PROIZVOĐAČA /  HORIBA</t>
  </si>
  <si>
    <t>USL. TO LABORAT. OPREME PROIZVOĐAČA /  WATERS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</si>
  <si>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</si>
  <si>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</si>
  <si>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</si>
  <si>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</si>
  <si>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</si>
  <si>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</si>
  <si>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</si>
  <si>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</si>
  <si>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</si>
  <si>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USLUGE RAZVOJA SOFTVERA (ODRŽAVANJE POSLOVNIH PROGRAMSKIH RJEŠENJA), GRUPE:</t>
  </si>
  <si>
    <t>ODRŽAVANJE SUSTAVA ZA EKOLOGIJU</t>
  </si>
  <si>
    <t>ODRŽAVANJE SUSTAVA ZA MIKROBIOLOGIJU</t>
  </si>
  <si>
    <t>ODRŽAVANJE SUSTAVA ZA UREDSKO POSLOVANJE</t>
  </si>
  <si>
    <t>ODRŽAVANJE SUSTAVA ZA ZAŠTITU LJUDI I IMOVINE</t>
  </si>
  <si>
    <t>OSTALE RAČUNALNE USLUGE (ODRŽAVANJE IT INFRASTRUKTURE)</t>
  </si>
  <si>
    <t>GRAFIČKE I TISKARSKE USLUGE  TISAK OBRAZACA</t>
  </si>
  <si>
    <t>USLUGE ČIŠĆENJA, PRANJA I SLIČNO</t>
  </si>
  <si>
    <t>USLUGE ČUVANJA IMOVINE I OSOBA</t>
  </si>
  <si>
    <t>USLUGE IZRADE VIZUALNE KOMUNIKACIJE</t>
  </si>
  <si>
    <t>USLUGE KORIŠTENJA SUSTAVA E- RAČUN</t>
  </si>
  <si>
    <t>PREMIJE OSIGURANJA</t>
  </si>
  <si>
    <t xml:space="preserve">UKUPNO </t>
  </si>
  <si>
    <t>OKVIRNI SPORAZUM</t>
  </si>
  <si>
    <t>USLUGE TEKUĆEG I INVESTICIJSKOG ODRŽAVANJA PRIJEVOZNIH SREDSTAVA</t>
  </si>
  <si>
    <t>OSNOVNI MATERIJAL I SIROVINE - POTROŠNI MATERIJAL ZA PREVENTIVNU MEDICINU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</si>
  <si>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</si>
  <si>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</si>
  <si>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</si>
  <si>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</si>
  <si>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</si>
  <si>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</si>
  <si>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</si>
  <si>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</si>
  <si>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</si>
  <si>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</si>
  <si>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</si>
  <si>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</si>
  <si>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 xml:space="preserve">33696000-5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</si>
  <si>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</si>
  <si>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</si>
  <si>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</si>
  <si>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</si>
  <si>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</si>
  <si>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</si>
  <si>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</si>
  <si>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</si>
  <si>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45400000-1</t>
  </si>
  <si>
    <t>50730000-1</t>
  </si>
  <si>
    <t xml:space="preserve">90420000-7 </t>
  </si>
  <si>
    <t>50310000-1</t>
  </si>
  <si>
    <t>50410000-2</t>
  </si>
  <si>
    <t>USL. TO LABORAT. OPREME PROIZVOĐAČA /  TESTO, GEOTECH</t>
  </si>
  <si>
    <t>USL. TO LABORAT. OPREME PROIZVOĐAČA / FLUKE</t>
  </si>
  <si>
    <t>79342000-3</t>
  </si>
  <si>
    <t xml:space="preserve">90524000-6 </t>
  </si>
  <si>
    <t xml:space="preserve">77310000-6 </t>
  </si>
  <si>
    <t>71351000-3</t>
  </si>
  <si>
    <t xml:space="preserve">85140000-2 </t>
  </si>
  <si>
    <t>71351200-5</t>
  </si>
  <si>
    <t>79990000-0</t>
  </si>
  <si>
    <t>50312000-5</t>
  </si>
  <si>
    <t xml:space="preserve">79800000-2 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</si>
  <si>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</si>
  <si>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</si>
  <si>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</si>
  <si>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</si>
  <si>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</si>
  <si>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</si>
  <si>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</si>
  <si>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</si>
  <si>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</si>
  <si>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</si>
  <si>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</si>
  <si>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</si>
  <si>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4. SERVISIRANJE I ODRŽAVANJE VOZILA - OSTALA VOZILA</t>
  </si>
  <si>
    <t>ZDRAVSTVENE USLUGE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</si>
  <si>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</si>
  <si>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</si>
  <si>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</si>
  <si>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</si>
  <si>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DISKOVI ZA ATB</t>
  </si>
  <si>
    <t xml:space="preserve">DIJAGNOSTIČKI DISKOVI </t>
  </si>
  <si>
    <t>TEST ZA KVALITATIVNO ODREĐIVANJE KALPROTEKTINA U STOLICI</t>
  </si>
  <si>
    <t>IMUNOBLOT TESTOVI I DRUGO</t>
  </si>
  <si>
    <t>USL. TO LABORAT. OPREME PROIZVOĐAČA /  BIOMERIEUX</t>
  </si>
  <si>
    <t>TESTOVI ZA MOLEKULARNU DETEKCIJU TOKSINA C. DIFFICILE AMPLIFIKACIJSKOM METODOM</t>
  </si>
  <si>
    <t>IZNOŠENJE I ODVOZ SMEĆA - ZBRINJAVANJE OPASNOG I INFEKTIVNOG OTPADA, Grupe:</t>
  </si>
  <si>
    <t>USLUGE ČIŠĆENJA</t>
  </si>
  <si>
    <t>LABORATORIJSKA PLASTIKA - EPRUVETE ZA URIN, POSUDICE ZA STOLICU, ČEPOVI ZA EPRUVETE, VREĆE ZA STOMAHER, EZE</t>
  </si>
  <si>
    <t>79342200-5</t>
  </si>
  <si>
    <t>24960000-1</t>
  </si>
  <si>
    <t>MEDIJSKA PROMOCIJA PROGRAMA "PREVENCIJA RAKA VRATA MATERNICE I DRUGIH SPOLNO PRENOSIVIH BOLESTI"</t>
  </si>
  <si>
    <t>ODRŽAVANJE SUSTAVA ZA GOSPODARSTVENE POSLOVE</t>
  </si>
  <si>
    <t xml:space="preserve">USLUGE ČIŠĆENJA, PRANJA I SLIČNO -  PRANJE KUTA </t>
  </si>
  <si>
    <t>KOLONE ZA PLINSKU KROMATOGRAFIJU I ODREĐIVANJE SULFITA</t>
  </si>
  <si>
    <t>KOLONE I PRETKOLONE ZA TEKUĆINSKU KROMATOGRAFIJU (LC/MSMS, UPLC/MS-MS), SPE KOLONE I KOLONE ZA PRIRPEMU UZORAKA MIKOTOKSINA</t>
  </si>
  <si>
    <t>USL. TO LABORAT. OPREME PROIZVOĐAČA / MILESTONE</t>
  </si>
  <si>
    <t xml:space="preserve">STANDARDI ZA PLINSKU I TEKUĆINSKU KROMATOGRAFIJU </t>
  </si>
  <si>
    <t xml:space="preserve">BILJNI TOKSINI </t>
  </si>
  <si>
    <t xml:space="preserve">1 GODINA </t>
  </si>
  <si>
    <t>KITOVI I REAGENSI ZA AUTOMATIZIRANU AMPLIFIKACIJU NA AUSDIAGNOSTIC MULTIPLEX-TANDEM PCR (MT-PCR) SISTEMU</t>
  </si>
  <si>
    <t>CLIA TESTOVI I DRUGO</t>
  </si>
  <si>
    <t>USL. TO LABORAT. OPREME PROIZVOĐAČA /  FOSS</t>
  </si>
  <si>
    <t>GOTOVI TESTOVI ZA PESTICIDE I SPE KOLONE ZA DODATNO PROČIŠĆAVANJE I  EKSTRAKCIJU UZORAKA</t>
  </si>
  <si>
    <t>LABORATORIJSKA PLASTIKA - CILINDRI, ČAŠE, LIJEVCI, BOCE, ŠTRCALJKE, KANISTRI I STALCI</t>
  </si>
  <si>
    <t xml:space="preserve">ZAKUPNINE I NAJAMNINE ZA VOZILA </t>
  </si>
  <si>
    <t>NAJAM VOZILA ZA POTREBE ZAVODA</t>
  </si>
  <si>
    <t>34100000-8</t>
  </si>
  <si>
    <t>KITOVI ZA BRZI PCR POC TEST NA SARS-COV-2 I GRIPU</t>
  </si>
  <si>
    <t>TESTOVI ZA DETEKCIJU SARS-COV-2 NA POC PCR UREĐAJU</t>
  </si>
  <si>
    <t>TEST KITOVI ZA BROJANJE MIKROORGANIZAMA ZA UREĐAJ VIDAS</t>
  </si>
  <si>
    <t>TEST ZA KVANTITATIVNO ODREĐIVANJE KALPROTEKTINA U STOLICI</t>
  </si>
  <si>
    <t>MEMBRANSKI GEL FILTERI ZA UZORKOVANJE ZRAKA ZA UREĐAJ AIR PORT MD</t>
  </si>
  <si>
    <t>POTROŠNI MATERIJAL ZA MULTIPLEKS PCR TESTOVE ZA DETEKCIJU SARS-COV-2 I DRUGIH PATOGENA</t>
  </si>
  <si>
    <t>ODRŽAVANJE SUSTAVA "EPIDEMICOM"</t>
  </si>
  <si>
    <t>ODRŽAVANJE SUSTAVA ZA PLAĆE "KORWIN"</t>
  </si>
  <si>
    <t>NAVOD FINANCIRA LI SE UGOVOR IZ FONDOVA EU</t>
  </si>
  <si>
    <t>NAPOMENA</t>
  </si>
  <si>
    <t>22820000-4</t>
  </si>
  <si>
    <t>POTROŠNI MATERIJAL ZA AUTOMATSKU IZOLACIJU VIRUSNE NUKLEINSKE KISELINE</t>
  </si>
  <si>
    <t>NE</t>
  </si>
  <si>
    <t xml:space="preserve">POTROŠNI MATERIJAL I REAGENSI ZA UREĐAJ HB&amp;L UROQUATTRO </t>
  </si>
  <si>
    <t xml:space="preserve">REAGENSI ZA ANALIZATOR ELEMENATA U MOKRAĆI METODOM PROTOČNE CITOMETRIJE SYSMEX UF-5000 </t>
  </si>
  <si>
    <t>33696500-0</t>
  </si>
  <si>
    <t>EVIDENCIJSKI BROJ NABAVE</t>
  </si>
  <si>
    <t>REAGENSI I POTROŠNI MATERIJAL ZA STROJNU OBRADU URINA I DETEKCIJU KARBAPENEMAZA, GRUPE:</t>
  </si>
  <si>
    <t>OSNOVNI MATERIJAL I SIROVINE - DISKOVI, GRUPE:</t>
  </si>
  <si>
    <t>REAGENSI I POTROŠNI MATERIJAL ZA MOLEKULARNU DETEKCIJU KARBAPENEMAZA</t>
  </si>
  <si>
    <t>GOTOVE COLILERT PODLOGE ZA KOLIFORME I E. COLI MPN, SARS-COV-2 MAGNETIC BEAD KIT + RT PCR TEST</t>
  </si>
  <si>
    <t>OSNOVNI MATERIJAL I SIROVINE - MOLEKULARNA MIKROBIOLOGIJA</t>
  </si>
  <si>
    <t>1. USLUGE ZBRINJAVANJA OPASNOG MEDICINSKOG OTPADA, OSTALOG OPASNOG OTPADA, NEOPASNOG I FARMACEUTSKOG OTPADA</t>
  </si>
  <si>
    <t>2. USLUGE ZBRINJAVANJA OTPADNOG PAPIRA I KARTONA</t>
  </si>
  <si>
    <t>OSTALI MATERIJAL I DIJELOVI ZA TEKUĆE I INVESTICIJSKO ODRŽAVANJE</t>
  </si>
  <si>
    <t>OSTALI MATERIJAL I DIJELOVI ZA TEKUĆE I INVESTICIJSKO ODRŽAVANJE - TEHNIČKA SLUŽBA</t>
  </si>
  <si>
    <t>LICENCE</t>
  </si>
  <si>
    <t>GRAFIČKE I TISKARSKE USLUGE, USLUGE KOPIRANJA I UVEZIVANJA I SL., GRUPE:</t>
  </si>
  <si>
    <t>GODIŠNJA LICENCA ZA NAJAM DISKOVNOG PROSTORA</t>
  </si>
  <si>
    <t>PESTICIDI ZA LC/MS/MS i GC/MS/MS</t>
  </si>
  <si>
    <t>72252000-6</t>
  </si>
  <si>
    <t>GODIŠNJA LICENCA ZA MICROSOFT CLOUD RJEŠENJE VEZANO ZA ODRŽAVANJE GIS APLIKACIJE EKO KARTE</t>
  </si>
  <si>
    <t>OBVEZNI I PREVENTIVNI ZDRAVSTVENI PREGLEDI ZAPOSLENIKA</t>
  </si>
  <si>
    <t>USLUGE SISTEMATSKIH PREGLEDA ZA ZAPOSLENIKE ZAVODA</t>
  </si>
  <si>
    <t>85100000-0</t>
  </si>
  <si>
    <t>OPSKRBA ELEKTRIČNOM ENERGIJOM</t>
  </si>
  <si>
    <t>REPREZENTACIJA</t>
  </si>
  <si>
    <t xml:space="preserve">33698100-0 </t>
  </si>
  <si>
    <t>50000000-5</t>
  </si>
  <si>
    <t>50750000-7</t>
  </si>
  <si>
    <t>38000000-5</t>
  </si>
  <si>
    <t>ODRŽAVANJE SUSTAVA ZA  PREVENCIJU OVISNOSTI</t>
  </si>
  <si>
    <t>ODRŽAVANJE APLIKACIJE ZA EPIDEMIOLOGIJU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</si>
  <si>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</si>
  <si>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</si>
  <si>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</si>
  <si>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</si>
  <si>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CENTAR ZA PREVENTIVNU MEDICINU</t>
  </si>
  <si>
    <t>ODRŽAVANJE SUSTAVA ZA GOSPODARENJE OPASNIM OTPADOM</t>
  </si>
  <si>
    <t>ODRŽAVANJE SUSTAVA ZA NABAVU I SKLADIŠNO POSLOVANJE I PROIZVODNJU PODLOGA</t>
  </si>
  <si>
    <t>ODRŽAVANJE SUSTAVA ZA PRAĆENJE VOZILA</t>
  </si>
  <si>
    <t>ODRŽAVANJE PROGRAMA ZA ŠKOLSKU MEDICINU - E KALENDAR</t>
  </si>
  <si>
    <t>55520000-1</t>
  </si>
  <si>
    <t>GODIŠNJA LICENCA  ZA MICROSOFT POSLUŽITELJE I KLIJENTSKA RAČUNALA</t>
  </si>
  <si>
    <t>UNIFLOW LICENCE - PRINT MANAGEMENT</t>
  </si>
  <si>
    <t>OTVORENI POSTUPAK</t>
  </si>
  <si>
    <t>30230000-0</t>
  </si>
  <si>
    <t>USLUGE DOSTAVLJANJA PRIPREMLJENE HRANE (CATERING)</t>
  </si>
  <si>
    <t>50433000-9</t>
  </si>
  <si>
    <t>UMJERAVANJE MJERILA TEMPERATURE</t>
  </si>
  <si>
    <t>SEROLOŠKI TESTOVI ZA DETEKCIJU SARS-COV-2</t>
  </si>
  <si>
    <t>OSTALE NESPOMENUTE USLUGE</t>
  </si>
  <si>
    <t>PROVODI GRAD ZAGREB KAO SREDIŠNJE TIJELO ZA NABAVU</t>
  </si>
  <si>
    <t>CJEPIVO PROTIV PNEUMOKOKNE BOLESTI (POLISAHARIDNO)</t>
  </si>
  <si>
    <t>CJEPIVO PROTIV PNEUMOKOKNE BOLESTI (KONJUGIRANO)</t>
  </si>
  <si>
    <t>USLUGE KOMUNIKACIJSKOG SAVJETOVANJA I ODNOSA S JAVNOŠĆU</t>
  </si>
  <si>
    <t>USL. TO LABORAT. OPREME PROIZVOĐAČA / SCHUETT-BIOTEC, PALL</t>
  </si>
  <si>
    <t>USL. TO LABORAT. OPREME PROIZVOĐAČA / NIKON, OLYMPUS</t>
  </si>
  <si>
    <t>USL. TO LABORAT. OPREME PROIZVOĐAČA / LTH, KW, ARCTIKO</t>
  </si>
  <si>
    <t>USL. TO LABORAT. OPREME PROIZVOĐAČA / EVERMED, WAECO</t>
  </si>
  <si>
    <t>USL. TO LABORAT. OPREME PROIZVOĐAČA /  CEM PHOENIX, SAMSUNG</t>
  </si>
  <si>
    <t>USL. TO LABORAT. OPREME PROIZVOĐAČA /SMEG</t>
  </si>
  <si>
    <t>USL. TO LABORAT. OPREME PROIZVOĐAČA / INKO</t>
  </si>
  <si>
    <t>USL. TO LABORAT. OPREME PROIZVOĐAČA / GORENJE</t>
  </si>
  <si>
    <t>USL. TO LABORAT. OPREME PROIZVOĐAČA / MB FRIGO</t>
  </si>
  <si>
    <t>USL. TO LABORAT. OPREME PROIZVOĐAČA / BIOFIRE</t>
  </si>
  <si>
    <t>USL. TO LABORAT. OPREME PROIZVOĐAČA / BIOMERIEUX - MIKROBIOLOGIJA</t>
  </si>
  <si>
    <t>USL. TO LABORAT. OPREME PROIZVOĐAČA / ELITECH GROUP</t>
  </si>
  <si>
    <t>USL. TO LABORAT. OPREME PROIZVOĐAČA / VIRCELL</t>
  </si>
  <si>
    <t>USL. TO LABORAT. OPREME PROIZVOĐAČA / BECTON DICKINSON</t>
  </si>
  <si>
    <t>USL. TO LABORAT. OPREME PROIZVOĐAČA / AUSDIAGNOSTIC</t>
  </si>
  <si>
    <t>USL. TO LABORAT. OPREME PROIZVOĐAČA / DIASORIN</t>
  </si>
  <si>
    <t>USL. TO LABORAT. OPREME PROIZVOĐAČA / PERKIN ELMER - MIKROBIOLOGIJA</t>
  </si>
  <si>
    <t>USL. TO LABORAT. OPREME PROIZVOĐAČA / ALIFAX</t>
  </si>
  <si>
    <t>USL. TO LABORAT. OPREME PROIZVOĐAČA / SYSMEX</t>
  </si>
  <si>
    <t>USL. TO LABORAT. OPREME PROIZVOĐAČA / KLIMAOPREMA</t>
  </si>
  <si>
    <t>USL. TO LABORAT. OPREME PROIZVOĐAČA / BIOTOOL</t>
  </si>
  <si>
    <t>USL. TO LABORAT. OPREME PROIZVOĐAČA / SYSTEC</t>
  </si>
  <si>
    <t>USL. TO LABORAT. OPREME PROIZVOĐAČA / KONČAR</t>
  </si>
  <si>
    <t>USL. TO LABORAT. OPREME PROIZVOĐAČA / MEDICAL PROJECT</t>
  </si>
  <si>
    <t>USL. TO LABORAT. OPREME PROIZVOĐAČA / INTERKLIMAT</t>
  </si>
  <si>
    <t>USL. TO LABORAT. OPREME PROIZVOĐAČA / CISA</t>
  </si>
  <si>
    <t>USL. TO LABORAT. OPREME PROIZVOĐAČA / MMM</t>
  </si>
  <si>
    <t>USL. TO LABORAT. OPREME PROIZVOĐAČA /  SHIMADZU</t>
  </si>
  <si>
    <t>USL. TO LABORAT. OPREME PROIZVOĐAČA /  GERHARDT SOXTHERM, OI ANALYTICAL</t>
  </si>
  <si>
    <t>USL. TO LABORAT. OPREME PROIZVOĐAČA / METTLER TOLEDO, XS INSTRUMENTS</t>
  </si>
  <si>
    <t>USL. TO LABORAT. OPREME PROIZVOĐAČA / NEOS</t>
  </si>
  <si>
    <t>USL. TO LABORAT. OPREME PROIZVOĐAČA / MRC SCIENTIFIC INSTRUMENTS</t>
  </si>
  <si>
    <t>TEST ZA BRZU DETEKCIJU NOROVIRUSA</t>
  </si>
  <si>
    <t>NASTAVCI ZA PIPETE, PIPETEZA COVID 19</t>
  </si>
  <si>
    <t>MICROTUBE, KRIOTUBE, STALCI I DRUGO ZA COVID 19</t>
  </si>
  <si>
    <t>INTELEKTUALNE I OSOBNE USLUGE</t>
  </si>
  <si>
    <t>OSTALE INTELEKTUALNE USLUGE - IZRADA PROJEKTA</t>
  </si>
  <si>
    <t>RAČUNALNE USLUGE</t>
  </si>
  <si>
    <t>USLUGE RAZVOJA SOFTVERA</t>
  </si>
  <si>
    <t>OSTALE RAČUNALNE USLUGE</t>
  </si>
  <si>
    <t>USLUGE TELEFONA, TELEFAKSA - USLUGE PRIJENOSA PODATAKA I FIKSNE TELEFONIJE I POVEZIVANJE U JEDINSTVENU MREŽU</t>
  </si>
  <si>
    <t>USL. TO LABORAT. OPREME PROIZVOĐAČA /  WTW, MEMMERT, NABRETHERM, BHEROTEST, BURKHARD, HACH, SCHOTT, HEIDOLPH,  SARTORIUS, GRANT</t>
  </si>
  <si>
    <t>USL. TO LABORAT. OPREME PROIZVOĐAČA / POL EKO DECAGON USA, BINDER, TEHTNICA</t>
  </si>
  <si>
    <t xml:space="preserve">Plan nabave materijala, energije i usluga za 2023. godinu </t>
  </si>
  <si>
    <t xml:space="preserve">ZAŠTITNA ODJEĆA ZA RAD NA OTVORENOM </t>
  </si>
  <si>
    <t>ZAŠTITNA OBUĆA ZA RAD NA OTVORENOM</t>
  </si>
  <si>
    <t>OSTALA ZAŠTITA ZA GLAVU, OČI, SLUH, RUKE, DIŠNI SUSTAV I DRUGO</t>
  </si>
  <si>
    <t>LICENCA ZA ANTIVIRUSNU ZAŠTITU</t>
  </si>
  <si>
    <t>AKREDITACIJA U SLUŽBI ZA ZAŠTITU OKOLIŠA I ZDRAVSTVENU EKOLOGIJU PREMA NORMI: ISO IEC 17025-REAKREDITACIJA</t>
  </si>
  <si>
    <t>PROJEKAT ELEKTROINSTALACIJA I PROTUPANIČNA RASVJETA-IZVEDENO STANJE</t>
  </si>
  <si>
    <t>IZRADA PROJEKTA VATRODOJAVE-IZVEDENO STANJE (TRENUTNO POSTOJEĆE)</t>
  </si>
  <si>
    <t>IZRADA PROJEKTA VATRODOJAVE-ZGRADA A (NOVO ZA CIJELU ZGRADU)</t>
  </si>
  <si>
    <t xml:space="preserve">REVIZIJA PROJEKTA SUSTAVA VIDEONADZORA I KONTROLE PRISTUPA </t>
  </si>
  <si>
    <t>TONERI I TINTE</t>
  </si>
  <si>
    <t>ZAŠTITNA RADNA ODJELA ZA HITNE INTERVENCIJE</t>
  </si>
  <si>
    <t>EKOLOGIJA</t>
  </si>
  <si>
    <t>DISPENZORI I BIRETE</t>
  </si>
  <si>
    <t>TERMOMETRI I MAKROPIPETE</t>
  </si>
  <si>
    <t>NABAVA AUTOGUMA</t>
  </si>
  <si>
    <t xml:space="preserve">BAZA FOTOGRAFIJA (PRAVA I LICENCE NA KORIŠTENJE VIZUALNOG SADRŽAJA - FOTOGRAFIJA, ILUSTRACIJA I GRAFIKA) </t>
  </si>
  <si>
    <t>USLUGA PROVEDBE KVALITATIVNOG ISTRAŽIVANJA U SKLOPU PROGRAMA "PODRŠKA NEFORMALNIM NJEGOVATELJIMA OSOBA STARIJE ŽIVOTNE DOBI-NASTAVAK PROGRAMA"</t>
  </si>
  <si>
    <t>USLUGE ORGANIZACIJE SAJMA "ŠTAMPAR U TVOM KVARTU"</t>
  </si>
  <si>
    <t>ZAVOD</t>
  </si>
  <si>
    <t>USLUGE TEKUĆEG ODRŽAVANJA LABORATORIJSKE OPREME I POSTROJENJA, GRUPE:</t>
  </si>
  <si>
    <t>ZAJEDNIČKA NABAVA PUTEM UREDA ZA FINANCIJE I JAVNU NABAVU GRADA ZAGREBA</t>
  </si>
  <si>
    <t xml:space="preserve">SUPPORT LICENCA ZA VATROZIDNI UREĐAJ </t>
  </si>
  <si>
    <t xml:space="preserve">LICENCA ZA CENTRALNI SUSTAV ZA IZVJEŠTAVANJE, PRIKUPLJANJE I ANALIZU LOGOVA </t>
  </si>
  <si>
    <t xml:space="preserve">LICENCA SUSTAV ZA CENTRALIZIRANO UPRAVLJANJE - </t>
  </si>
  <si>
    <t xml:space="preserve">LICENCA ZA SUSTAV ZA ZAŠTITU E-MAILOVA </t>
  </si>
  <si>
    <t>TESTOVI INTOLERANCIJE NA HRANU</t>
  </si>
  <si>
    <t>OTKLANJANJE NEDOSTATAKA NA SUSTAVU ZA NEUTRALIZACIJU OTPADNIH VODA</t>
  </si>
  <si>
    <t>MIKROBIOLOGIJA</t>
  </si>
  <si>
    <t>LITERATURA</t>
  </si>
  <si>
    <t>NABAVA STRUČNE LITERATURE</t>
  </si>
  <si>
    <t xml:space="preserve">22120000-7 </t>
  </si>
  <si>
    <t>II. kvartal</t>
  </si>
  <si>
    <t>I. kvartal</t>
  </si>
  <si>
    <t xml:space="preserve">I. kvartal </t>
  </si>
  <si>
    <t>IV. Kvartal</t>
  </si>
  <si>
    <t>III. Kvartal</t>
  </si>
  <si>
    <t>IV. kvartal</t>
  </si>
  <si>
    <t>KOLONE ZA IONSKU KROMATOGRAFIJU (IC) THERMO DIONEX</t>
  </si>
  <si>
    <t>DISPENZORI, BIRETE I TERMOMETRI, GRUPE:</t>
  </si>
  <si>
    <t>SLUŽBENA, RADNA I ZAŠTITNA ODJEĆA I OBUĆA, GRUPE:</t>
  </si>
  <si>
    <t>OSNOVNI MATERIJAL I SIROVINE - KEMIKALIJE, GRUPE</t>
  </si>
  <si>
    <t>OSNOVNI MATERIJAL I SIROVINE - STANDARDI, GRUPE</t>
  </si>
  <si>
    <t>KITOVI ZA PCR IZ OKOLIŠNIH UZORAKA I POVRŠINA HRANE; GRUPE</t>
  </si>
  <si>
    <t>AKREDITACIJA U SLUŽBI ZA KLINIČKU MIKROBIOLOGIJU PREMA NORMI: ISO IEC 17025-REDOVAN NADZOR I NORMI: ISO 15189-REDOVAN NADZOR</t>
  </si>
  <si>
    <t xml:space="preserve">79990000-0 </t>
  </si>
  <si>
    <t>KITOVI ZA IZOLACIJU I DETEKCIJU PATOGENA IZ OKOLIŠNIH UZORAKA I HRANE</t>
  </si>
  <si>
    <t>KITOVI ZA IZOLACIJU I DETEKCIJU ALERGENA I RAZLIČITIH ŽIVOTINJSKIH VRSTA IZ OKOLIŠNIH UZORAKA I HRANE</t>
  </si>
  <si>
    <t>KITOVI ZA IZOLACIJU I DETEKCIJU VIRUSNE DNK/RNK IZ OKOLIŠNIH UZORAKA I HRANE</t>
  </si>
  <si>
    <t>KITOVI ZA DETEKCIJU SARS-COV-2 IZ OKOLIŠNIH UZORAKA I HRANE</t>
  </si>
  <si>
    <t>KEMIKALIJE ZA PRIPREMU POSEBNIH PODLOGA</t>
  </si>
  <si>
    <t xml:space="preserve">18100000-0 </t>
  </si>
  <si>
    <t xml:space="preserve">45259100-8 </t>
  </si>
  <si>
    <t xml:space="preserve">73110000-6 </t>
  </si>
  <si>
    <t xml:space="preserve">79900000-3 </t>
  </si>
  <si>
    <t xml:space="preserve">34351100-3 </t>
  </si>
  <si>
    <t xml:space="preserve">38000000-5 </t>
  </si>
  <si>
    <t xml:space="preserve">79952000-2 </t>
  </si>
  <si>
    <t>LICENECE ZA SIGURNOSNE SUSTAVE ZAVODA, 4 GRUPE</t>
  </si>
  <si>
    <t>USLUGE NA IZRADI BIOMETEOROLOŠKE PROGNOZE</t>
  </si>
  <si>
    <t>KEMIKALIJE IZ REACH UREDBE</t>
  </si>
  <si>
    <t xml:space="preserve"> PT SHEME  (INTERKALIBRACIJE)</t>
  </si>
  <si>
    <t xml:space="preserve">71900000-7 </t>
  </si>
  <si>
    <t>ODRŽAVANJE SUSTAVA ZA UNOS CJEPIVA</t>
  </si>
  <si>
    <t>SAVJETODAVNE USLUGE  - PROGRAM MINISTARSTVA ZDRAVSTVA EDUKACIJA JAVNOSTI O NEIONIZIRAJUĆIM ZRAČENJIMA</t>
  </si>
  <si>
    <t>ODRŽAVANJE SUSTAVA TEHNIČKE ZAŠTITE</t>
  </si>
  <si>
    <t xml:space="preserve">50000000-5 </t>
  </si>
  <si>
    <t>SITAN INVENTAR</t>
  </si>
  <si>
    <t>OSTALE INTELEKTUALNE USLUGE - BIOPROGNOZA I MONITORING ZRAKA</t>
  </si>
  <si>
    <t>OSTALE INTELEKTUALNE USLUGE - UVOĐENJE SUSTAVA KVALITETE</t>
  </si>
  <si>
    <t>OSTALE INTELEKTUALNE USLUGE - OSTALI PROJEKTI I SAVJETODAVNE USLUGE</t>
  </si>
  <si>
    <t xml:space="preserve"> 2 GODINE</t>
  </si>
  <si>
    <t>PROJEKTIRANJE PROSTORA HE ODJELA I ŠKOLSKE AMBULANTE NA LOKACIJI CVIJETE ZUZORIĆ, ZAGREB</t>
  </si>
  <si>
    <t>KONZULTANTSKE USLUGE VEZANO ZA EU PROJEKTE (ENERGETSKA OBNOVA ZGRADE)</t>
  </si>
  <si>
    <t>PROCIJENJENA VRIJEDNOST ZA 2023. GODINU 
EUR</t>
  </si>
  <si>
    <t>PLANIRANA  VRIJEDNOST PREDMETA NABAVE (PDV UKLJUČEN)
 EUR</t>
  </si>
  <si>
    <t>IZNOS TROŠKA U FINANCIJSKOM PLANU 
EUR</t>
  </si>
  <si>
    <t xml:space="preserve">50531100-7 </t>
  </si>
  <si>
    <t xml:space="preserve">90915000-4 </t>
  </si>
  <si>
    <t>Ugovor</t>
  </si>
  <si>
    <t>2 godine</t>
  </si>
  <si>
    <t>3 godine</t>
  </si>
  <si>
    <t xml:space="preserve">71320000-7 </t>
  </si>
  <si>
    <t xml:space="preserve">71220000-6 </t>
  </si>
  <si>
    <t xml:space="preserve">72224000-1 </t>
  </si>
  <si>
    <t xml:space="preserve">71317210-8 </t>
  </si>
  <si>
    <t>72267000-4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</si>
</sst>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b/>
      <sz val="12"/>
      <color theme="8" tint="-0.499984740745262"/>
      <name val="Calibri"/>
      <family val="2"/>
      <charset val="238"/>
      <scheme val="minor"/>
    </font>
    <font>
      <sz val="9"/>
      <color theme="8" tint="-0.499984740745262"/>
      <name val="Calibri"/>
      <family val="2"/>
      <charset val="238"/>
      <scheme val="minor"/>
    </font>
    <font>
      <b/>
      <sz val="9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8"/>
      <color theme="8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49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49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vertical="center" wrapText="1"/>
    </xf>
    <xf numFmtId="3" fontId="6" fillId="7" borderId="8" xfId="0" applyNumberFormat="1" applyFont="1" applyFill="1" applyBorder="1" applyAlignment="1">
      <alignment horizontal="right" vertical="center"/>
    </xf>
    <xf numFmtId="3" fontId="6" fillId="7" borderId="8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right" vertical="center"/>
    </xf>
    <xf numFmtId="3" fontId="6" fillId="7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right" vertical="center"/>
    </xf>
    <xf numFmtId="3" fontId="6" fillId="7" borderId="3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right" vertical="center"/>
    </xf>
    <xf numFmtId="3" fontId="6" fillId="6" borderId="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6" borderId="2" xfId="0" applyFont="1" applyFill="1" applyBorder="1" applyAlignment="1">
      <alignment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vertical="center" wrapText="1"/>
    </xf>
    <xf numFmtId="3" fontId="6" fillId="8" borderId="2" xfId="0" applyNumberFormat="1" applyFont="1" applyFill="1" applyBorder="1" applyAlignment="1">
      <alignment horizontal="right" vertical="center"/>
    </xf>
    <xf numFmtId="3" fontId="6" fillId="8" borderId="2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49" fontId="6" fillId="8" borderId="2" xfId="0" applyNumberFormat="1" applyFont="1" applyFill="1" applyBorder="1" applyAlignment="1">
      <alignment horizontal="center" vertical="center" wrapText="1"/>
    </xf>
    <xf numFmtId="17" fontId="6" fillId="6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/>
    <xf numFmtId="3" fontId="6" fillId="6" borderId="2" xfId="0" applyNumberFormat="1" applyFont="1" applyFill="1" applyBorder="1" applyAlignment="1">
      <alignment horizontal="center" vertical="center" wrapText="1"/>
    </xf>
    <xf numFmtId="17" fontId="6" fillId="8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" fontId="5" fillId="2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17" fontId="6" fillId="7" borderId="2" xfId="0" applyNumberFormat="1" applyFont="1" applyFill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6" fillId="8" borderId="3" xfId="0" applyNumberFormat="1" applyFont="1" applyFill="1" applyBorder="1" applyAlignment="1">
      <alignment horizontal="center" vertical="center" wrapText="1"/>
    </xf>
    <xf numFmtId="3" fontId="6" fillId="6" borderId="8" xfId="0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3" fontId="5" fillId="6" borderId="2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right" vertical="center"/>
    </xf>
    <xf numFmtId="3" fontId="6" fillId="8" borderId="2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 wrapText="1"/>
    </xf>
    <xf numFmtId="3" fontId="6" fillId="5" borderId="5" xfId="0" applyNumberFormat="1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9" fillId="0" borderId="0" xfId="0" applyNumberFormat="1" applyFont="1"/>
    <xf numFmtId="0" fontId="4" fillId="9" borderId="15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421E06"/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6"/>
  <sheetViews>
    <sheetView tabSelected="1" topLeftCell="A295" zoomScaleNormal="100" workbookViewId="0">
      <selection activeCell="D287" sqref="D287"/>
    </sheetView>
  </sheetViews>
  <sheetFormatPr defaultRowHeight="24.95" customHeight="1" x14ac:dyDescent="0.25"/>
  <cols>
    <col min="1" max="1" width="13.28515625" style="8" customWidth="1"/>
    <col min="2" max="2" width="13.28515625" style="9" customWidth="1"/>
    <col min="3" max="3" width="14" style="8" customWidth="1"/>
    <col min="4" max="4" width="13.28515625" style="8" customWidth="1"/>
    <col min="5" max="5" width="13.28515625" style="10" customWidth="1"/>
    <col min="6" max="7" width="13.28515625" style="8" customWidth="1"/>
    <col min="8" max="8" width="40.7109375" style="8" customWidth="1"/>
    <col min="9" max="11" width="15.7109375" style="11" customWidth="1"/>
    <col min="12" max="12" width="18.140625" style="12" customWidth="1"/>
    <col min="13" max="13" width="21.28515625" style="13" customWidth="1"/>
    <col min="14" max="16384" width="9.140625" style="8"/>
  </cols>
  <sheetData>
    <row r="1" spans="1:13" ht="15" customHeight="1" thickBot="1" x14ac:dyDescent="0.3"/>
    <row r="2" spans="1:13" ht="24.95" customHeight="1" thickTop="1" thickBot="1" x14ac:dyDescent="0.3">
      <c r="A2" s="147" t="s">
        <v>358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7" customFormat="1" ht="15" customHeight="1" thickTop="1" thickBot="1" x14ac:dyDescent="0.3">
      <c r="A3" s="1"/>
      <c r="B3" s="2"/>
      <c r="C3" s="1"/>
      <c r="D3" s="1"/>
      <c r="E3" s="3"/>
      <c r="F3" s="1"/>
      <c r="G3" s="1"/>
      <c r="H3" s="4"/>
      <c r="I3" s="4">
        <f t="shared" ref="I3:K3" si="0">I6+I7+I9+I10+I12+I13+SUM(I16:I34)+SUM(I36:I40)+SUM(I42:I53)+I55+I56+SUM(I58:I68)+SUM(I70:I80)+SUM(I82:I84)+SUM(I86:I90)+SUM(I92:I102)+I103+I104+I105+SUM(I107:I109)+SUM(I111:I117)+I118+I119+SUM(I122:I127)+SUM(I129:I133)+I134+I135+I136+SUM(I138:I139)+I140+I141+SUM(I143:I147)+I149+I151+SUM(I153:I155)+SUM(I158:I163)+SUM(I165:I169)+I171+I174+I175+SUM(I177:I180)+SUM(I183:I184)+I185+SUM(I188:I189)+SUM(I191:I194)+SUM(I196:I199)+SUM(I201:I250)+SUM(I253:I255)+I256+I257+SUM(I259:I261)+I264+I265+I266+I267+SUM(I270:I274)+SUM(I276:I279)+I281+I284+SUM(I286:I287)+I289+SUM(I292:I296)+SUM(I298:I298)+I300+I301+I303+I304+I305+SUM(I309:I327)+I329+SUM(I331:I332)+SUM(I334:I335)+SUM(I338:I341)+I336+I342+I344</f>
        <v>5781000</v>
      </c>
      <c r="J3" s="4">
        <f t="shared" si="0"/>
        <v>7160325</v>
      </c>
      <c r="K3" s="4">
        <f t="shared" si="0"/>
        <v>5465610</v>
      </c>
      <c r="L3" s="5"/>
      <c r="M3" s="6"/>
    </row>
    <row r="4" spans="1:13" ht="69" customHeight="1" thickTop="1" thickBot="1" x14ac:dyDescent="0.3">
      <c r="A4" s="14" t="s">
        <v>265</v>
      </c>
      <c r="B4" s="15" t="s">
        <v>1</v>
      </c>
      <c r="C4" s="15" t="s">
        <v>2</v>
      </c>
      <c r="D4" s="15" t="s">
        <v>3</v>
      </c>
      <c r="E4" s="16" t="s">
        <v>4</v>
      </c>
      <c r="F4" s="15" t="s">
        <v>5</v>
      </c>
      <c r="G4" s="15" t="s">
        <v>6</v>
      </c>
      <c r="H4" s="17" t="s">
        <v>7</v>
      </c>
      <c r="I4" s="18" t="s">
        <v>432</v>
      </c>
      <c r="J4" s="18" t="s">
        <v>433</v>
      </c>
      <c r="K4" s="18" t="s">
        <v>434</v>
      </c>
      <c r="L4" s="18" t="s">
        <v>257</v>
      </c>
      <c r="M4" s="19" t="s">
        <v>258</v>
      </c>
    </row>
    <row r="5" spans="1:13" ht="35.1" customHeight="1" thickTop="1" x14ac:dyDescent="0.25">
      <c r="A5" s="20"/>
      <c r="B5" s="21"/>
      <c r="C5" s="22"/>
      <c r="D5" s="22"/>
      <c r="E5" s="22"/>
      <c r="F5" s="22"/>
      <c r="G5" s="23">
        <v>32211</v>
      </c>
      <c r="H5" s="24" t="s">
        <v>8</v>
      </c>
      <c r="I5" s="25">
        <f t="shared" ref="I5:K5" si="1">SUM(I6:I7)</f>
        <v>51800</v>
      </c>
      <c r="J5" s="25">
        <f t="shared" si="1"/>
        <v>64750</v>
      </c>
      <c r="K5" s="25">
        <f t="shared" si="1"/>
        <v>62800</v>
      </c>
      <c r="L5" s="26"/>
      <c r="M5" s="27"/>
    </row>
    <row r="6" spans="1:13" ht="35.1" customHeight="1" x14ac:dyDescent="0.25">
      <c r="A6" s="28"/>
      <c r="B6" s="29" t="s">
        <v>173</v>
      </c>
      <c r="C6" s="30" t="s">
        <v>9</v>
      </c>
      <c r="D6" s="30"/>
      <c r="E6" s="31"/>
      <c r="F6" s="30"/>
      <c r="G6" s="32"/>
      <c r="H6" s="33" t="s">
        <v>8</v>
      </c>
      <c r="I6" s="34">
        <v>25900</v>
      </c>
      <c r="J6" s="34">
        <f>I6*1.25</f>
        <v>32375</v>
      </c>
      <c r="K6" s="34">
        <v>31400</v>
      </c>
      <c r="L6" s="35" t="s">
        <v>261</v>
      </c>
      <c r="M6" s="36" t="s">
        <v>311</v>
      </c>
    </row>
    <row r="7" spans="1:13" ht="35.1" customHeight="1" x14ac:dyDescent="0.25">
      <c r="A7" s="28"/>
      <c r="B7" s="37">
        <v>30125000</v>
      </c>
      <c r="C7" s="30" t="s">
        <v>9</v>
      </c>
      <c r="D7" s="30"/>
      <c r="E7" s="31"/>
      <c r="F7" s="30"/>
      <c r="G7" s="32"/>
      <c r="H7" s="33" t="s">
        <v>368</v>
      </c>
      <c r="I7" s="34">
        <v>25900</v>
      </c>
      <c r="J7" s="34">
        <f>I7*1.25</f>
        <v>32375</v>
      </c>
      <c r="K7" s="34">
        <v>31400</v>
      </c>
      <c r="L7" s="35" t="s">
        <v>261</v>
      </c>
      <c r="M7" s="36" t="s">
        <v>311</v>
      </c>
    </row>
    <row r="8" spans="1:13" ht="35.1" customHeight="1" x14ac:dyDescent="0.25">
      <c r="A8" s="20"/>
      <c r="B8" s="21"/>
      <c r="C8" s="22"/>
      <c r="D8" s="22"/>
      <c r="E8" s="22"/>
      <c r="F8" s="22"/>
      <c r="G8" s="23">
        <v>32212</v>
      </c>
      <c r="H8" s="24" t="s">
        <v>387</v>
      </c>
      <c r="I8" s="25">
        <f t="shared" ref="I8:K8" si="2">I9</f>
        <v>3700</v>
      </c>
      <c r="J8" s="25">
        <f t="shared" si="2"/>
        <v>4625</v>
      </c>
      <c r="K8" s="25">
        <f t="shared" si="2"/>
        <v>4500</v>
      </c>
      <c r="L8" s="26"/>
      <c r="M8" s="27"/>
    </row>
    <row r="9" spans="1:13" ht="35.1" customHeight="1" x14ac:dyDescent="0.25">
      <c r="A9" s="28"/>
      <c r="B9" s="29" t="s">
        <v>389</v>
      </c>
      <c r="C9" s="30" t="s">
        <v>9</v>
      </c>
      <c r="D9" s="30"/>
      <c r="E9" s="31"/>
      <c r="F9" s="30"/>
      <c r="G9" s="32"/>
      <c r="H9" s="33" t="s">
        <v>388</v>
      </c>
      <c r="I9" s="34">
        <v>3700</v>
      </c>
      <c r="J9" s="34">
        <f>I9*1.25</f>
        <v>4625</v>
      </c>
      <c r="K9" s="34">
        <v>4500</v>
      </c>
      <c r="L9" s="35"/>
      <c r="M9" s="36"/>
    </row>
    <row r="10" spans="1:13" ht="35.1" customHeight="1" x14ac:dyDescent="0.25">
      <c r="A10" s="38"/>
      <c r="B10" s="39">
        <v>39830000</v>
      </c>
      <c r="C10" s="40" t="s">
        <v>9</v>
      </c>
      <c r="D10" s="40"/>
      <c r="E10" s="40"/>
      <c r="F10" s="40"/>
      <c r="G10" s="41">
        <v>32214</v>
      </c>
      <c r="H10" s="42" t="s">
        <v>13</v>
      </c>
      <c r="I10" s="25">
        <v>9300</v>
      </c>
      <c r="J10" s="25">
        <f>I10*1.25</f>
        <v>11625</v>
      </c>
      <c r="K10" s="25">
        <v>11300</v>
      </c>
      <c r="L10" s="43" t="s">
        <v>261</v>
      </c>
      <c r="M10" s="44"/>
    </row>
    <row r="11" spans="1:13" ht="35.1" customHeight="1" x14ac:dyDescent="0.25">
      <c r="A11" s="38"/>
      <c r="B11" s="39"/>
      <c r="C11" s="40"/>
      <c r="D11" s="40"/>
      <c r="E11" s="40"/>
      <c r="F11" s="40"/>
      <c r="G11" s="41">
        <v>32216</v>
      </c>
      <c r="H11" s="42" t="s">
        <v>14</v>
      </c>
      <c r="I11" s="45">
        <f t="shared" ref="I11:K11" si="3">SUM(I12:I13)</f>
        <v>139400</v>
      </c>
      <c r="J11" s="45">
        <f t="shared" si="3"/>
        <v>174250</v>
      </c>
      <c r="K11" s="45">
        <f t="shared" si="3"/>
        <v>168900</v>
      </c>
      <c r="L11" s="46"/>
      <c r="M11" s="44"/>
    </row>
    <row r="12" spans="1:13" ht="35.1" customHeight="1" x14ac:dyDescent="0.25">
      <c r="A12" s="28"/>
      <c r="B12" s="29">
        <v>33140000</v>
      </c>
      <c r="C12" s="30" t="s">
        <v>10</v>
      </c>
      <c r="D12" s="30" t="s">
        <v>11</v>
      </c>
      <c r="E12" s="31" t="s">
        <v>391</v>
      </c>
      <c r="F12" s="30" t="s">
        <v>240</v>
      </c>
      <c r="G12" s="32">
        <v>3221614</v>
      </c>
      <c r="H12" s="33" t="s">
        <v>16</v>
      </c>
      <c r="I12" s="34">
        <v>92900</v>
      </c>
      <c r="J12" s="34">
        <f t="shared" ref="J12:J13" si="4">I12*1.25</f>
        <v>116125</v>
      </c>
      <c r="K12" s="34">
        <v>112600</v>
      </c>
      <c r="L12" s="35" t="s">
        <v>261</v>
      </c>
      <c r="M12" s="36" t="s">
        <v>311</v>
      </c>
    </row>
    <row r="13" spans="1:13" ht="35.1" customHeight="1" x14ac:dyDescent="0.25">
      <c r="A13" s="28"/>
      <c r="B13" s="29">
        <v>33760000</v>
      </c>
      <c r="C13" s="30" t="s">
        <v>10</v>
      </c>
      <c r="D13" s="30" t="s">
        <v>11</v>
      </c>
      <c r="E13" s="31" t="s">
        <v>392</v>
      </c>
      <c r="F13" s="30" t="s">
        <v>240</v>
      </c>
      <c r="G13" s="32">
        <v>3221615</v>
      </c>
      <c r="H13" s="47" t="s">
        <v>17</v>
      </c>
      <c r="I13" s="48">
        <v>46500</v>
      </c>
      <c r="J13" s="34">
        <f t="shared" si="4"/>
        <v>58125</v>
      </c>
      <c r="K13" s="34">
        <v>56300</v>
      </c>
      <c r="L13" s="35" t="s">
        <v>261</v>
      </c>
      <c r="M13" s="36" t="s">
        <v>311</v>
      </c>
    </row>
    <row r="14" spans="1:13" ht="35.1" customHeight="1" x14ac:dyDescent="0.25">
      <c r="A14" s="38"/>
      <c r="B14" s="39"/>
      <c r="C14" s="40"/>
      <c r="D14" s="40"/>
      <c r="E14" s="40"/>
      <c r="F14" s="40"/>
      <c r="G14" s="41">
        <v>32221</v>
      </c>
      <c r="H14" s="42" t="s">
        <v>18</v>
      </c>
      <c r="I14" s="45">
        <f t="shared" ref="I14" si="5">SUM(I15,I35,I41,I54,I57,I69,I81,I85,I91,I103:I106,I110,I118,I119,I120,I137,I140,I141,I142,I148,I150)</f>
        <v>2725100</v>
      </c>
      <c r="J14" s="45">
        <f t="shared" ref="J14" si="6">SUM(J15,J35,J41,J54,J57,J69,J81,J85,J91,J103:J106,J110,J118,J119,J120,J137,J140,J141,J142,J148,J150)</f>
        <v>3383575</v>
      </c>
      <c r="K14" s="45">
        <f t="shared" ref="K14" si="7">SUM(K15,K35,K41,K54,K57,K69,K81,K85,K91,K103:K106,K110,K118,K119,K120,K137,K140,K141,K142,K148,K150)</f>
        <v>2794400</v>
      </c>
      <c r="L14" s="46"/>
      <c r="M14" s="49"/>
    </row>
    <row r="15" spans="1:13" ht="36" x14ac:dyDescent="0.25">
      <c r="A15" s="50"/>
      <c r="B15" s="51" t="s">
        <v>174</v>
      </c>
      <c r="C15" s="52" t="s">
        <v>10</v>
      </c>
      <c r="D15" s="52" t="s">
        <v>11</v>
      </c>
      <c r="E15" s="53" t="s">
        <v>393</v>
      </c>
      <c r="F15" s="52" t="s">
        <v>12</v>
      </c>
      <c r="G15" s="54">
        <v>3222102</v>
      </c>
      <c r="H15" s="51" t="s">
        <v>19</v>
      </c>
      <c r="I15" s="55">
        <f t="shared" ref="I15" si="8">SUM(I16:I34)</f>
        <v>114000</v>
      </c>
      <c r="J15" s="55">
        <f t="shared" ref="J15" si="9">SUM(J16:J34)</f>
        <v>119700</v>
      </c>
      <c r="K15" s="55">
        <f t="shared" ref="K15" si="10">SUM(K16:K34)</f>
        <v>119200</v>
      </c>
      <c r="L15" s="56" t="s">
        <v>261</v>
      </c>
      <c r="M15" s="57" t="s">
        <v>311</v>
      </c>
    </row>
    <row r="16" spans="1:13" ht="35.1" customHeight="1" x14ac:dyDescent="0.25">
      <c r="A16" s="28"/>
      <c r="B16" s="29"/>
      <c r="C16" s="30"/>
      <c r="D16" s="30"/>
      <c r="E16" s="30"/>
      <c r="F16" s="30"/>
      <c r="G16" s="32"/>
      <c r="H16" s="33" t="s">
        <v>20</v>
      </c>
      <c r="I16" s="34">
        <v>23200</v>
      </c>
      <c r="J16" s="48">
        <f>I16*1.05</f>
        <v>24360</v>
      </c>
      <c r="K16" s="48">
        <v>24300</v>
      </c>
      <c r="L16" s="35"/>
      <c r="M16" s="58"/>
    </row>
    <row r="17" spans="1:13" ht="35.1" customHeight="1" x14ac:dyDescent="0.25">
      <c r="A17" s="28"/>
      <c r="B17" s="29"/>
      <c r="C17" s="30"/>
      <c r="D17" s="30"/>
      <c r="E17" s="30"/>
      <c r="F17" s="30"/>
      <c r="G17" s="32"/>
      <c r="H17" s="33" t="s">
        <v>21</v>
      </c>
      <c r="I17" s="34">
        <v>700</v>
      </c>
      <c r="J17" s="48">
        <f t="shared" ref="J17:J34" si="11">I17*1.05</f>
        <v>735</v>
      </c>
      <c r="K17" s="48">
        <v>700</v>
      </c>
      <c r="L17" s="35"/>
      <c r="M17" s="58"/>
    </row>
    <row r="18" spans="1:13" ht="35.1" customHeight="1" x14ac:dyDescent="0.25">
      <c r="A18" s="28"/>
      <c r="B18" s="29"/>
      <c r="C18" s="30"/>
      <c r="D18" s="30"/>
      <c r="E18" s="30"/>
      <c r="F18" s="30"/>
      <c r="G18" s="32"/>
      <c r="H18" s="33" t="s">
        <v>22</v>
      </c>
      <c r="I18" s="34">
        <v>9300</v>
      </c>
      <c r="J18" s="48">
        <f t="shared" si="11"/>
        <v>9765</v>
      </c>
      <c r="K18" s="48">
        <v>9700</v>
      </c>
      <c r="L18" s="35"/>
      <c r="M18" s="58"/>
    </row>
    <row r="19" spans="1:13" ht="35.1" customHeight="1" x14ac:dyDescent="0.25">
      <c r="A19" s="28"/>
      <c r="B19" s="29"/>
      <c r="C19" s="30"/>
      <c r="D19" s="30"/>
      <c r="E19" s="30"/>
      <c r="F19" s="30"/>
      <c r="G19" s="32"/>
      <c r="H19" s="33" t="s">
        <v>23</v>
      </c>
      <c r="I19" s="34">
        <v>18600</v>
      </c>
      <c r="J19" s="48">
        <f t="shared" si="11"/>
        <v>19530</v>
      </c>
      <c r="K19" s="48">
        <v>19500</v>
      </c>
      <c r="L19" s="35"/>
      <c r="M19" s="58"/>
    </row>
    <row r="20" spans="1:13" ht="35.1" customHeight="1" x14ac:dyDescent="0.25">
      <c r="A20" s="28"/>
      <c r="B20" s="29"/>
      <c r="C20" s="30"/>
      <c r="D20" s="30"/>
      <c r="E20" s="30"/>
      <c r="F20" s="30"/>
      <c r="G20" s="32"/>
      <c r="H20" s="33" t="s">
        <v>24</v>
      </c>
      <c r="I20" s="34">
        <v>13300</v>
      </c>
      <c r="J20" s="48">
        <f t="shared" si="11"/>
        <v>13965</v>
      </c>
      <c r="K20" s="48">
        <v>14000</v>
      </c>
      <c r="L20" s="35"/>
      <c r="M20" s="58"/>
    </row>
    <row r="21" spans="1:13" ht="35.1" customHeight="1" x14ac:dyDescent="0.25">
      <c r="A21" s="28"/>
      <c r="B21" s="29"/>
      <c r="C21" s="30"/>
      <c r="D21" s="30"/>
      <c r="E21" s="30"/>
      <c r="F21" s="30"/>
      <c r="G21" s="32"/>
      <c r="H21" s="33" t="s">
        <v>25</v>
      </c>
      <c r="I21" s="34">
        <v>13300</v>
      </c>
      <c r="J21" s="48">
        <f t="shared" si="11"/>
        <v>13965</v>
      </c>
      <c r="K21" s="48">
        <v>14000</v>
      </c>
      <c r="L21" s="35"/>
      <c r="M21" s="58"/>
    </row>
    <row r="22" spans="1:13" ht="35.1" customHeight="1" x14ac:dyDescent="0.25">
      <c r="A22" s="28"/>
      <c r="B22" s="29"/>
      <c r="C22" s="30"/>
      <c r="D22" s="30"/>
      <c r="E22" s="30"/>
      <c r="F22" s="30"/>
      <c r="G22" s="32"/>
      <c r="H22" s="33" t="s">
        <v>26</v>
      </c>
      <c r="I22" s="34">
        <v>700</v>
      </c>
      <c r="J22" s="48">
        <f t="shared" si="11"/>
        <v>735</v>
      </c>
      <c r="K22" s="48">
        <v>700</v>
      </c>
      <c r="L22" s="35"/>
      <c r="M22" s="58"/>
    </row>
    <row r="23" spans="1:13" ht="35.1" customHeight="1" x14ac:dyDescent="0.25">
      <c r="A23" s="28"/>
      <c r="B23" s="29"/>
      <c r="C23" s="30"/>
      <c r="D23" s="30"/>
      <c r="E23" s="30"/>
      <c r="F23" s="30"/>
      <c r="G23" s="32"/>
      <c r="H23" s="33" t="s">
        <v>217</v>
      </c>
      <c r="I23" s="34">
        <v>700</v>
      </c>
      <c r="J23" s="48">
        <f t="shared" si="11"/>
        <v>735</v>
      </c>
      <c r="K23" s="48">
        <v>700</v>
      </c>
      <c r="L23" s="35"/>
      <c r="M23" s="58"/>
    </row>
    <row r="24" spans="1:13" ht="35.1" customHeight="1" x14ac:dyDescent="0.25">
      <c r="A24" s="28"/>
      <c r="B24" s="29"/>
      <c r="C24" s="30"/>
      <c r="D24" s="30"/>
      <c r="E24" s="30"/>
      <c r="F24" s="30"/>
      <c r="G24" s="32"/>
      <c r="H24" s="33" t="s">
        <v>27</v>
      </c>
      <c r="I24" s="34">
        <v>10000</v>
      </c>
      <c r="J24" s="48">
        <f t="shared" si="11"/>
        <v>10500</v>
      </c>
      <c r="K24" s="48">
        <v>10500</v>
      </c>
      <c r="L24" s="35"/>
      <c r="M24" s="58"/>
    </row>
    <row r="25" spans="1:13" ht="35.1" customHeight="1" x14ac:dyDescent="0.25">
      <c r="A25" s="28"/>
      <c r="B25" s="29"/>
      <c r="C25" s="30"/>
      <c r="D25" s="30"/>
      <c r="E25" s="30"/>
      <c r="F25" s="30"/>
      <c r="G25" s="32"/>
      <c r="H25" s="33" t="s">
        <v>28</v>
      </c>
      <c r="I25" s="34">
        <v>2700</v>
      </c>
      <c r="J25" s="48">
        <f t="shared" si="11"/>
        <v>2835</v>
      </c>
      <c r="K25" s="48">
        <v>2800</v>
      </c>
      <c r="L25" s="35"/>
      <c r="M25" s="58"/>
    </row>
    <row r="26" spans="1:13" ht="35.1" customHeight="1" x14ac:dyDescent="0.25">
      <c r="A26" s="28"/>
      <c r="B26" s="29"/>
      <c r="C26" s="30"/>
      <c r="D26" s="30"/>
      <c r="E26" s="30"/>
      <c r="F26" s="30"/>
      <c r="G26" s="32"/>
      <c r="H26" s="33" t="s">
        <v>219</v>
      </c>
      <c r="I26" s="34">
        <v>700</v>
      </c>
      <c r="J26" s="48">
        <f t="shared" si="11"/>
        <v>735</v>
      </c>
      <c r="K26" s="48">
        <v>700</v>
      </c>
      <c r="L26" s="35"/>
      <c r="M26" s="58"/>
    </row>
    <row r="27" spans="1:13" ht="35.1" customHeight="1" x14ac:dyDescent="0.25">
      <c r="A27" s="28"/>
      <c r="B27" s="29"/>
      <c r="C27" s="30"/>
      <c r="D27" s="30"/>
      <c r="E27" s="30"/>
      <c r="F27" s="30"/>
      <c r="G27" s="32"/>
      <c r="H27" s="33" t="s">
        <v>218</v>
      </c>
      <c r="I27" s="34">
        <v>700</v>
      </c>
      <c r="J27" s="48">
        <f t="shared" si="11"/>
        <v>735</v>
      </c>
      <c r="K27" s="48">
        <v>700</v>
      </c>
      <c r="L27" s="35"/>
      <c r="M27" s="58"/>
    </row>
    <row r="28" spans="1:13" ht="35.1" customHeight="1" x14ac:dyDescent="0.25">
      <c r="A28" s="28"/>
      <c r="B28" s="29"/>
      <c r="C28" s="30"/>
      <c r="D28" s="30"/>
      <c r="E28" s="30"/>
      <c r="F28" s="30"/>
      <c r="G28" s="32"/>
      <c r="H28" s="33" t="s">
        <v>29</v>
      </c>
      <c r="I28" s="34">
        <v>15900</v>
      </c>
      <c r="J28" s="48">
        <f t="shared" si="11"/>
        <v>16695</v>
      </c>
      <c r="K28" s="48">
        <v>16700</v>
      </c>
      <c r="L28" s="35"/>
      <c r="M28" s="58"/>
    </row>
    <row r="29" spans="1:13" ht="35.1" customHeight="1" x14ac:dyDescent="0.25">
      <c r="A29" s="28"/>
      <c r="B29" s="29"/>
      <c r="C29" s="30"/>
      <c r="D29" s="30"/>
      <c r="E29" s="30"/>
      <c r="F29" s="30"/>
      <c r="G29" s="32"/>
      <c r="H29" s="59" t="s">
        <v>30</v>
      </c>
      <c r="I29" s="34">
        <v>700</v>
      </c>
      <c r="J29" s="48">
        <f t="shared" si="11"/>
        <v>735</v>
      </c>
      <c r="K29" s="48">
        <v>700</v>
      </c>
      <c r="L29" s="35"/>
      <c r="M29" s="58"/>
    </row>
    <row r="30" spans="1:13" ht="35.1" customHeight="1" x14ac:dyDescent="0.25">
      <c r="A30" s="28"/>
      <c r="B30" s="29"/>
      <c r="C30" s="30"/>
      <c r="D30" s="30"/>
      <c r="E30" s="30"/>
      <c r="F30" s="30"/>
      <c r="G30" s="32"/>
      <c r="H30" s="33" t="s">
        <v>31</v>
      </c>
      <c r="I30" s="34">
        <v>700</v>
      </c>
      <c r="J30" s="48">
        <f t="shared" si="11"/>
        <v>735</v>
      </c>
      <c r="K30" s="48">
        <v>700</v>
      </c>
      <c r="L30" s="35"/>
      <c r="M30" s="58"/>
    </row>
    <row r="31" spans="1:13" ht="35.1" customHeight="1" x14ac:dyDescent="0.25">
      <c r="A31" s="28"/>
      <c r="B31" s="29"/>
      <c r="C31" s="30"/>
      <c r="D31" s="30"/>
      <c r="E31" s="30"/>
      <c r="F31" s="30"/>
      <c r="G31" s="32"/>
      <c r="H31" s="33" t="s">
        <v>32</v>
      </c>
      <c r="I31" s="34">
        <v>700</v>
      </c>
      <c r="J31" s="48">
        <f t="shared" si="11"/>
        <v>735</v>
      </c>
      <c r="K31" s="48">
        <v>700</v>
      </c>
      <c r="L31" s="35"/>
      <c r="M31" s="58"/>
    </row>
    <row r="32" spans="1:13" ht="35.1" customHeight="1" x14ac:dyDescent="0.25">
      <c r="A32" s="28"/>
      <c r="B32" s="29"/>
      <c r="C32" s="30"/>
      <c r="D32" s="30"/>
      <c r="E32" s="30"/>
      <c r="F32" s="30"/>
      <c r="G32" s="32"/>
      <c r="H32" s="33" t="s">
        <v>33</v>
      </c>
      <c r="I32" s="34">
        <v>700</v>
      </c>
      <c r="J32" s="48">
        <f t="shared" si="11"/>
        <v>735</v>
      </c>
      <c r="K32" s="48">
        <v>700</v>
      </c>
      <c r="L32" s="35"/>
      <c r="M32" s="58"/>
    </row>
    <row r="33" spans="1:13" ht="35.1" customHeight="1" x14ac:dyDescent="0.25">
      <c r="A33" s="28"/>
      <c r="B33" s="29"/>
      <c r="C33" s="30"/>
      <c r="D33" s="30"/>
      <c r="E33" s="30"/>
      <c r="F33" s="30"/>
      <c r="G33" s="32"/>
      <c r="H33" s="47" t="s">
        <v>312</v>
      </c>
      <c r="I33" s="34">
        <v>700</v>
      </c>
      <c r="J33" s="48">
        <f t="shared" si="11"/>
        <v>735</v>
      </c>
      <c r="K33" s="48">
        <v>700</v>
      </c>
      <c r="L33" s="35"/>
      <c r="M33" s="58"/>
    </row>
    <row r="34" spans="1:13" ht="35.1" customHeight="1" x14ac:dyDescent="0.25">
      <c r="A34" s="28"/>
      <c r="B34" s="29"/>
      <c r="C34" s="30"/>
      <c r="D34" s="30"/>
      <c r="E34" s="30"/>
      <c r="F34" s="30"/>
      <c r="G34" s="32"/>
      <c r="H34" s="47" t="s">
        <v>313</v>
      </c>
      <c r="I34" s="34">
        <v>700</v>
      </c>
      <c r="J34" s="48">
        <f t="shared" si="11"/>
        <v>735</v>
      </c>
      <c r="K34" s="48">
        <v>700</v>
      </c>
      <c r="L34" s="35"/>
      <c r="M34" s="58"/>
    </row>
    <row r="35" spans="1:13" s="62" customFormat="1" ht="36" x14ac:dyDescent="0.25">
      <c r="A35" s="50"/>
      <c r="B35" s="51" t="s">
        <v>175</v>
      </c>
      <c r="C35" s="52" t="s">
        <v>10</v>
      </c>
      <c r="D35" s="52" t="s">
        <v>163</v>
      </c>
      <c r="E35" s="52"/>
      <c r="F35" s="52" t="s">
        <v>15</v>
      </c>
      <c r="G35" s="54">
        <v>3222103</v>
      </c>
      <c r="H35" s="60" t="s">
        <v>399</v>
      </c>
      <c r="I35" s="55">
        <f t="shared" ref="I35:K35" si="12">SUM(I36:I40)</f>
        <v>118200</v>
      </c>
      <c r="J35" s="55">
        <f t="shared" si="12"/>
        <v>147750</v>
      </c>
      <c r="K35" s="55">
        <f t="shared" si="12"/>
        <v>59100</v>
      </c>
      <c r="L35" s="56"/>
      <c r="M35" s="61" t="s">
        <v>311</v>
      </c>
    </row>
    <row r="36" spans="1:13" ht="35.1" customHeight="1" x14ac:dyDescent="0.25">
      <c r="A36" s="28"/>
      <c r="B36" s="29"/>
      <c r="C36" s="30"/>
      <c r="D36" s="30"/>
      <c r="E36" s="30"/>
      <c r="F36" s="30"/>
      <c r="G36" s="32"/>
      <c r="H36" s="33" t="s">
        <v>34</v>
      </c>
      <c r="I36" s="34">
        <v>29900</v>
      </c>
      <c r="J36" s="34">
        <f>I36*1.25</f>
        <v>37375</v>
      </c>
      <c r="K36" s="34">
        <f>I36/2</f>
        <v>14950</v>
      </c>
      <c r="L36" s="35"/>
      <c r="M36" s="58"/>
    </row>
    <row r="37" spans="1:13" ht="35.1" customHeight="1" x14ac:dyDescent="0.25">
      <c r="A37" s="28"/>
      <c r="B37" s="29"/>
      <c r="C37" s="30"/>
      <c r="D37" s="30"/>
      <c r="E37" s="30"/>
      <c r="F37" s="30"/>
      <c r="G37" s="32"/>
      <c r="H37" s="33" t="s">
        <v>35</v>
      </c>
      <c r="I37" s="34">
        <v>10000</v>
      </c>
      <c r="J37" s="34">
        <f t="shared" ref="J37:J39" si="13">I37*1.25</f>
        <v>12500</v>
      </c>
      <c r="K37" s="34">
        <f t="shared" ref="K37:K40" si="14">I37/2</f>
        <v>5000</v>
      </c>
      <c r="L37" s="35"/>
      <c r="M37" s="58"/>
    </row>
    <row r="38" spans="1:13" ht="35.1" customHeight="1" x14ac:dyDescent="0.25">
      <c r="A38" s="28"/>
      <c r="B38" s="29"/>
      <c r="C38" s="30"/>
      <c r="D38" s="30"/>
      <c r="E38" s="30"/>
      <c r="F38" s="30"/>
      <c r="G38" s="32"/>
      <c r="H38" s="33" t="s">
        <v>36</v>
      </c>
      <c r="I38" s="34">
        <v>56400</v>
      </c>
      <c r="J38" s="34">
        <f t="shared" si="13"/>
        <v>70500</v>
      </c>
      <c r="K38" s="34">
        <f t="shared" si="14"/>
        <v>28200</v>
      </c>
      <c r="L38" s="35"/>
      <c r="M38" s="58"/>
    </row>
    <row r="39" spans="1:13" ht="35.1" customHeight="1" x14ac:dyDescent="0.25">
      <c r="A39" s="28"/>
      <c r="B39" s="29"/>
      <c r="C39" s="30"/>
      <c r="D39" s="30"/>
      <c r="E39" s="30"/>
      <c r="F39" s="30"/>
      <c r="G39" s="32"/>
      <c r="H39" s="33" t="s">
        <v>37</v>
      </c>
      <c r="I39" s="34">
        <v>10600</v>
      </c>
      <c r="J39" s="34">
        <f t="shared" si="13"/>
        <v>13250</v>
      </c>
      <c r="K39" s="34">
        <f t="shared" si="14"/>
        <v>5300</v>
      </c>
      <c r="L39" s="35"/>
      <c r="M39" s="58"/>
    </row>
    <row r="40" spans="1:13" ht="35.1" customHeight="1" x14ac:dyDescent="0.25">
      <c r="A40" s="63"/>
      <c r="B40" s="64"/>
      <c r="C40" s="65"/>
      <c r="D40" s="65"/>
      <c r="E40" s="65"/>
      <c r="F40" s="65"/>
      <c r="G40" s="66"/>
      <c r="H40" s="47" t="s">
        <v>418</v>
      </c>
      <c r="I40" s="48">
        <v>11300</v>
      </c>
      <c r="J40" s="48">
        <f>I40*1.25</f>
        <v>14125</v>
      </c>
      <c r="K40" s="34">
        <f t="shared" si="14"/>
        <v>5650</v>
      </c>
      <c r="L40" s="67"/>
      <c r="M40" s="36"/>
    </row>
    <row r="41" spans="1:13" s="62" customFormat="1" ht="36" x14ac:dyDescent="0.25">
      <c r="A41" s="50"/>
      <c r="B41" s="51" t="s">
        <v>176</v>
      </c>
      <c r="C41" s="52" t="s">
        <v>10</v>
      </c>
      <c r="D41" s="52" t="s">
        <v>11</v>
      </c>
      <c r="E41" s="53" t="s">
        <v>391</v>
      </c>
      <c r="F41" s="52" t="s">
        <v>12</v>
      </c>
      <c r="G41" s="54">
        <v>3222141</v>
      </c>
      <c r="H41" s="60" t="s">
        <v>400</v>
      </c>
      <c r="I41" s="55">
        <f t="shared" ref="I41:K41" si="15">SUM(I42:I53)</f>
        <v>46600</v>
      </c>
      <c r="J41" s="55">
        <f t="shared" si="15"/>
        <v>58250</v>
      </c>
      <c r="K41" s="55">
        <f t="shared" si="15"/>
        <v>46500</v>
      </c>
      <c r="L41" s="56"/>
      <c r="M41" s="57" t="s">
        <v>311</v>
      </c>
    </row>
    <row r="42" spans="1:13" ht="35.1" customHeight="1" x14ac:dyDescent="0.25">
      <c r="A42" s="28"/>
      <c r="B42" s="29"/>
      <c r="C42" s="30"/>
      <c r="D42" s="30"/>
      <c r="E42" s="30"/>
      <c r="F42" s="30"/>
      <c r="G42" s="32"/>
      <c r="H42" s="33" t="s">
        <v>38</v>
      </c>
      <c r="I42" s="34">
        <v>4000</v>
      </c>
      <c r="J42" s="34">
        <f>I42*1.25</f>
        <v>5000</v>
      </c>
      <c r="K42" s="34">
        <f>I42</f>
        <v>4000</v>
      </c>
      <c r="L42" s="35"/>
      <c r="M42" s="58"/>
    </row>
    <row r="43" spans="1:13" ht="35.1" customHeight="1" x14ac:dyDescent="0.25">
      <c r="A43" s="28"/>
      <c r="B43" s="29"/>
      <c r="C43" s="30"/>
      <c r="D43" s="30"/>
      <c r="E43" s="30"/>
      <c r="F43" s="30"/>
      <c r="G43" s="32"/>
      <c r="H43" s="33" t="s">
        <v>39</v>
      </c>
      <c r="I43" s="34">
        <v>700</v>
      </c>
      <c r="J43" s="34">
        <f t="shared" ref="J43:J53" si="16">I43*1.25</f>
        <v>875</v>
      </c>
      <c r="K43" s="34">
        <f t="shared" ref="K43:K53" si="17">I43</f>
        <v>700</v>
      </c>
      <c r="L43" s="35"/>
      <c r="M43" s="58"/>
    </row>
    <row r="44" spans="1:13" ht="35.1" customHeight="1" x14ac:dyDescent="0.25">
      <c r="A44" s="28"/>
      <c r="B44" s="29"/>
      <c r="C44" s="30"/>
      <c r="D44" s="30"/>
      <c r="E44" s="30"/>
      <c r="F44" s="30"/>
      <c r="G44" s="32"/>
      <c r="H44" s="33" t="s">
        <v>40</v>
      </c>
      <c r="I44" s="34">
        <v>1300</v>
      </c>
      <c r="J44" s="34">
        <f t="shared" si="16"/>
        <v>1625</v>
      </c>
      <c r="K44" s="34">
        <f t="shared" si="17"/>
        <v>1300</v>
      </c>
      <c r="L44" s="35"/>
      <c r="M44" s="58"/>
    </row>
    <row r="45" spans="1:13" ht="35.1" customHeight="1" x14ac:dyDescent="0.25">
      <c r="A45" s="28"/>
      <c r="B45" s="29"/>
      <c r="C45" s="30"/>
      <c r="D45" s="30"/>
      <c r="E45" s="30"/>
      <c r="F45" s="30"/>
      <c r="G45" s="32"/>
      <c r="H45" s="33" t="s">
        <v>41</v>
      </c>
      <c r="I45" s="34">
        <v>6600</v>
      </c>
      <c r="J45" s="34">
        <f t="shared" si="16"/>
        <v>8250</v>
      </c>
      <c r="K45" s="34">
        <f t="shared" si="17"/>
        <v>6600</v>
      </c>
      <c r="L45" s="35"/>
      <c r="M45" s="58"/>
    </row>
    <row r="46" spans="1:13" ht="35.1" customHeight="1" x14ac:dyDescent="0.25">
      <c r="A46" s="28"/>
      <c r="B46" s="29"/>
      <c r="C46" s="30"/>
      <c r="D46" s="30"/>
      <c r="E46" s="30"/>
      <c r="F46" s="30"/>
      <c r="G46" s="32"/>
      <c r="H46" s="33" t="s">
        <v>42</v>
      </c>
      <c r="I46" s="34">
        <v>4000</v>
      </c>
      <c r="J46" s="34">
        <f t="shared" si="16"/>
        <v>5000</v>
      </c>
      <c r="K46" s="34">
        <f t="shared" si="17"/>
        <v>4000</v>
      </c>
      <c r="L46" s="35"/>
      <c r="M46" s="58"/>
    </row>
    <row r="47" spans="1:13" ht="35.1" customHeight="1" x14ac:dyDescent="0.25">
      <c r="A47" s="28"/>
      <c r="B47" s="29"/>
      <c r="C47" s="30"/>
      <c r="D47" s="30"/>
      <c r="E47" s="30"/>
      <c r="F47" s="30"/>
      <c r="G47" s="32"/>
      <c r="H47" s="33" t="s">
        <v>43</v>
      </c>
      <c r="I47" s="34">
        <v>700</v>
      </c>
      <c r="J47" s="34">
        <f t="shared" si="16"/>
        <v>875</v>
      </c>
      <c r="K47" s="34">
        <f t="shared" si="17"/>
        <v>700</v>
      </c>
      <c r="L47" s="35"/>
      <c r="M47" s="58"/>
    </row>
    <row r="48" spans="1:13" ht="35.1" customHeight="1" x14ac:dyDescent="0.25">
      <c r="A48" s="28"/>
      <c r="B48" s="29"/>
      <c r="C48" s="30"/>
      <c r="D48" s="30"/>
      <c r="E48" s="30"/>
      <c r="F48" s="30"/>
      <c r="G48" s="32"/>
      <c r="H48" s="33" t="s">
        <v>44</v>
      </c>
      <c r="I48" s="34">
        <v>3300</v>
      </c>
      <c r="J48" s="34">
        <f t="shared" si="16"/>
        <v>4125</v>
      </c>
      <c r="K48" s="34">
        <f t="shared" si="17"/>
        <v>3300</v>
      </c>
      <c r="L48" s="35"/>
      <c r="M48" s="58"/>
    </row>
    <row r="49" spans="1:15" ht="35.1" customHeight="1" x14ac:dyDescent="0.25">
      <c r="A49" s="28"/>
      <c r="B49" s="29"/>
      <c r="C49" s="30"/>
      <c r="D49" s="30"/>
      <c r="E49" s="30"/>
      <c r="F49" s="30"/>
      <c r="G49" s="32"/>
      <c r="H49" s="33" t="s">
        <v>45</v>
      </c>
      <c r="I49" s="34">
        <v>2700</v>
      </c>
      <c r="J49" s="34">
        <f t="shared" si="16"/>
        <v>3375</v>
      </c>
      <c r="K49" s="34">
        <f>2600</f>
        <v>2600</v>
      </c>
      <c r="L49" s="35"/>
      <c r="M49" s="58"/>
    </row>
    <row r="50" spans="1:15" ht="35.1" customHeight="1" x14ac:dyDescent="0.25">
      <c r="A50" s="28"/>
      <c r="B50" s="29"/>
      <c r="C50" s="30"/>
      <c r="D50" s="30"/>
      <c r="E50" s="30"/>
      <c r="F50" s="30"/>
      <c r="G50" s="32"/>
      <c r="H50" s="33" t="s">
        <v>238</v>
      </c>
      <c r="I50" s="34">
        <v>10600</v>
      </c>
      <c r="J50" s="34">
        <f t="shared" si="16"/>
        <v>13250</v>
      </c>
      <c r="K50" s="34">
        <f t="shared" si="17"/>
        <v>10600</v>
      </c>
      <c r="L50" s="35"/>
      <c r="M50" s="58"/>
    </row>
    <row r="51" spans="1:15" ht="35.1" customHeight="1" x14ac:dyDescent="0.25">
      <c r="A51" s="28"/>
      <c r="B51" s="29"/>
      <c r="C51" s="30"/>
      <c r="D51" s="30"/>
      <c r="E51" s="30"/>
      <c r="F51" s="30"/>
      <c r="G51" s="32"/>
      <c r="H51" s="33" t="s">
        <v>278</v>
      </c>
      <c r="I51" s="34">
        <v>7300</v>
      </c>
      <c r="J51" s="34">
        <f t="shared" si="16"/>
        <v>9125</v>
      </c>
      <c r="K51" s="34">
        <f t="shared" si="17"/>
        <v>7300</v>
      </c>
      <c r="L51" s="35"/>
      <c r="M51" s="58"/>
    </row>
    <row r="52" spans="1:15" ht="35.1" customHeight="1" x14ac:dyDescent="0.25">
      <c r="A52" s="28"/>
      <c r="B52" s="29"/>
      <c r="C52" s="30"/>
      <c r="D52" s="30"/>
      <c r="E52" s="30"/>
      <c r="F52" s="30"/>
      <c r="G52" s="32"/>
      <c r="H52" s="33" t="s">
        <v>166</v>
      </c>
      <c r="I52" s="34">
        <v>2700</v>
      </c>
      <c r="J52" s="34">
        <f t="shared" si="16"/>
        <v>3375</v>
      </c>
      <c r="K52" s="34">
        <f t="shared" si="17"/>
        <v>2700</v>
      </c>
      <c r="L52" s="35"/>
      <c r="M52" s="58"/>
    </row>
    <row r="53" spans="1:15" ht="35.1" customHeight="1" x14ac:dyDescent="0.25">
      <c r="A53" s="28"/>
      <c r="B53" s="29"/>
      <c r="C53" s="30"/>
      <c r="D53" s="30"/>
      <c r="E53" s="30"/>
      <c r="F53" s="30"/>
      <c r="G53" s="32"/>
      <c r="H53" s="33" t="s">
        <v>239</v>
      </c>
      <c r="I53" s="34">
        <v>2700</v>
      </c>
      <c r="J53" s="34">
        <f t="shared" si="16"/>
        <v>3375</v>
      </c>
      <c r="K53" s="34">
        <f t="shared" si="17"/>
        <v>2700</v>
      </c>
      <c r="L53" s="35"/>
      <c r="M53" s="58"/>
    </row>
    <row r="54" spans="1:15" ht="35.1" customHeight="1" x14ac:dyDescent="0.25">
      <c r="A54" s="50"/>
      <c r="B54" s="51" t="s">
        <v>177</v>
      </c>
      <c r="C54" s="52" t="s">
        <v>9</v>
      </c>
      <c r="D54" s="52"/>
      <c r="E54" s="52"/>
      <c r="F54" s="52"/>
      <c r="G54" s="54">
        <v>3222105</v>
      </c>
      <c r="H54" s="60" t="s">
        <v>267</v>
      </c>
      <c r="I54" s="55">
        <f t="shared" ref="I54:K54" si="18">SUM(I55:I56)</f>
        <v>22600</v>
      </c>
      <c r="J54" s="55">
        <f t="shared" si="18"/>
        <v>28250</v>
      </c>
      <c r="K54" s="55">
        <f t="shared" si="18"/>
        <v>28200</v>
      </c>
      <c r="L54" s="56" t="s">
        <v>261</v>
      </c>
      <c r="M54" s="57"/>
    </row>
    <row r="55" spans="1:15" ht="35.1" customHeight="1" x14ac:dyDescent="0.25">
      <c r="A55" s="63"/>
      <c r="B55" s="64"/>
      <c r="C55" s="65"/>
      <c r="D55" s="65"/>
      <c r="E55" s="65"/>
      <c r="F55" s="65"/>
      <c r="G55" s="66"/>
      <c r="H55" s="47" t="s">
        <v>221</v>
      </c>
      <c r="I55" s="48">
        <v>17300</v>
      </c>
      <c r="J55" s="48">
        <f>I55*1.25</f>
        <v>21625</v>
      </c>
      <c r="K55" s="48">
        <v>21500</v>
      </c>
      <c r="L55" s="67"/>
      <c r="M55" s="36"/>
    </row>
    <row r="56" spans="1:15" ht="35.1" customHeight="1" x14ac:dyDescent="0.25">
      <c r="A56" s="28"/>
      <c r="B56" s="29"/>
      <c r="C56" s="30"/>
      <c r="D56" s="30"/>
      <c r="E56" s="30"/>
      <c r="F56" s="30"/>
      <c r="G56" s="32"/>
      <c r="H56" s="33" t="s">
        <v>222</v>
      </c>
      <c r="I56" s="48">
        <v>5300</v>
      </c>
      <c r="J56" s="48">
        <f>I56*1.25</f>
        <v>6625</v>
      </c>
      <c r="K56" s="48">
        <v>6700</v>
      </c>
      <c r="L56" s="67"/>
      <c r="M56" s="58"/>
    </row>
    <row r="57" spans="1:15" ht="36" x14ac:dyDescent="0.25">
      <c r="A57" s="50"/>
      <c r="B57" s="51" t="s">
        <v>178</v>
      </c>
      <c r="C57" s="52" t="s">
        <v>10</v>
      </c>
      <c r="D57" s="52" t="s">
        <v>11</v>
      </c>
      <c r="E57" s="53" t="s">
        <v>390</v>
      </c>
      <c r="F57" s="52" t="s">
        <v>12</v>
      </c>
      <c r="G57" s="54">
        <v>3222105</v>
      </c>
      <c r="H57" s="60" t="s">
        <v>46</v>
      </c>
      <c r="I57" s="55">
        <f t="shared" ref="I57:K57" si="19">SUM(I58:I68)</f>
        <v>63500</v>
      </c>
      <c r="J57" s="55">
        <f t="shared" si="19"/>
        <v>79375</v>
      </c>
      <c r="K57" s="55">
        <f t="shared" si="19"/>
        <v>77700</v>
      </c>
      <c r="L57" s="56" t="s">
        <v>261</v>
      </c>
      <c r="M57" s="57" t="s">
        <v>311</v>
      </c>
      <c r="O57" s="11"/>
    </row>
    <row r="58" spans="1:15" ht="35.1" customHeight="1" x14ac:dyDescent="0.25">
      <c r="A58" s="28"/>
      <c r="B58" s="29"/>
      <c r="C58" s="30"/>
      <c r="D58" s="30"/>
      <c r="E58" s="30"/>
      <c r="F58" s="30"/>
      <c r="G58" s="32"/>
      <c r="H58" s="33" t="s">
        <v>47</v>
      </c>
      <c r="I58" s="34">
        <v>8600</v>
      </c>
      <c r="J58" s="34">
        <f>I58*1.25</f>
        <v>10750</v>
      </c>
      <c r="K58" s="34">
        <v>10700</v>
      </c>
      <c r="L58" s="35"/>
      <c r="M58" s="58"/>
    </row>
    <row r="59" spans="1:15" ht="35.1" customHeight="1" x14ac:dyDescent="0.25">
      <c r="A59" s="28"/>
      <c r="B59" s="29"/>
      <c r="C59" s="30"/>
      <c r="D59" s="30"/>
      <c r="E59" s="30"/>
      <c r="F59" s="30"/>
      <c r="G59" s="32"/>
      <c r="H59" s="33" t="s">
        <v>48</v>
      </c>
      <c r="I59" s="34">
        <v>7300</v>
      </c>
      <c r="J59" s="34">
        <f t="shared" ref="J59:J68" si="20">I59*1.25</f>
        <v>9125</v>
      </c>
      <c r="K59" s="34">
        <v>9000</v>
      </c>
      <c r="L59" s="35"/>
      <c r="M59" s="58"/>
    </row>
    <row r="60" spans="1:15" ht="35.1" customHeight="1" x14ac:dyDescent="0.25">
      <c r="A60" s="28"/>
      <c r="B60" s="29"/>
      <c r="C60" s="30"/>
      <c r="D60" s="30"/>
      <c r="E60" s="30"/>
      <c r="F60" s="30"/>
      <c r="G60" s="32"/>
      <c r="H60" s="33" t="s">
        <v>49</v>
      </c>
      <c r="I60" s="34">
        <v>2000</v>
      </c>
      <c r="J60" s="34">
        <f t="shared" si="20"/>
        <v>2500</v>
      </c>
      <c r="K60" s="34">
        <v>2500</v>
      </c>
      <c r="L60" s="35"/>
      <c r="M60" s="58"/>
    </row>
    <row r="61" spans="1:15" ht="35.1" customHeight="1" x14ac:dyDescent="0.25">
      <c r="A61" s="28"/>
      <c r="B61" s="29"/>
      <c r="C61" s="30"/>
      <c r="D61" s="30"/>
      <c r="E61" s="30"/>
      <c r="F61" s="30"/>
      <c r="G61" s="32"/>
      <c r="H61" s="33" t="s">
        <v>50</v>
      </c>
      <c r="I61" s="34">
        <v>2700</v>
      </c>
      <c r="J61" s="34">
        <f t="shared" si="20"/>
        <v>3375</v>
      </c>
      <c r="K61" s="34">
        <v>3300</v>
      </c>
      <c r="L61" s="35"/>
      <c r="M61" s="58"/>
    </row>
    <row r="62" spans="1:15" ht="35.1" customHeight="1" x14ac:dyDescent="0.25">
      <c r="A62" s="28"/>
      <c r="B62" s="29"/>
      <c r="C62" s="30"/>
      <c r="D62" s="30"/>
      <c r="E62" s="30"/>
      <c r="F62" s="30"/>
      <c r="G62" s="32"/>
      <c r="H62" s="33" t="s">
        <v>51</v>
      </c>
      <c r="I62" s="34">
        <v>4600</v>
      </c>
      <c r="J62" s="34">
        <f t="shared" si="20"/>
        <v>5750</v>
      </c>
      <c r="K62" s="34">
        <v>5700</v>
      </c>
      <c r="L62" s="35"/>
      <c r="M62" s="58"/>
    </row>
    <row r="63" spans="1:15" ht="35.1" customHeight="1" x14ac:dyDescent="0.25">
      <c r="A63" s="28"/>
      <c r="B63" s="29"/>
      <c r="C63" s="30"/>
      <c r="D63" s="30"/>
      <c r="E63" s="30"/>
      <c r="F63" s="30"/>
      <c r="G63" s="32"/>
      <c r="H63" s="33" t="s">
        <v>52</v>
      </c>
      <c r="I63" s="34">
        <v>4600</v>
      </c>
      <c r="J63" s="34">
        <f t="shared" si="20"/>
        <v>5750</v>
      </c>
      <c r="K63" s="34">
        <v>5700</v>
      </c>
      <c r="L63" s="35"/>
      <c r="M63" s="58"/>
    </row>
    <row r="64" spans="1:15" ht="35.1" customHeight="1" x14ac:dyDescent="0.25">
      <c r="A64" s="28"/>
      <c r="B64" s="29"/>
      <c r="C64" s="30"/>
      <c r="D64" s="30"/>
      <c r="E64" s="30"/>
      <c r="F64" s="30"/>
      <c r="G64" s="32"/>
      <c r="H64" s="33" t="s">
        <v>53</v>
      </c>
      <c r="I64" s="34">
        <v>4600</v>
      </c>
      <c r="J64" s="34">
        <f t="shared" si="20"/>
        <v>5750</v>
      </c>
      <c r="K64" s="34">
        <v>4600</v>
      </c>
      <c r="L64" s="35"/>
      <c r="M64" s="58"/>
    </row>
    <row r="65" spans="1:13" ht="35.1" customHeight="1" x14ac:dyDescent="0.25">
      <c r="A65" s="28"/>
      <c r="B65" s="29"/>
      <c r="C65" s="30"/>
      <c r="D65" s="30"/>
      <c r="E65" s="30"/>
      <c r="F65" s="30"/>
      <c r="G65" s="32"/>
      <c r="H65" s="33" t="s">
        <v>54</v>
      </c>
      <c r="I65" s="34">
        <v>6600</v>
      </c>
      <c r="J65" s="34">
        <f t="shared" si="20"/>
        <v>8250</v>
      </c>
      <c r="K65" s="34">
        <v>8200</v>
      </c>
      <c r="L65" s="35"/>
      <c r="M65" s="58"/>
    </row>
    <row r="66" spans="1:13" ht="35.1" customHeight="1" x14ac:dyDescent="0.25">
      <c r="A66" s="28"/>
      <c r="B66" s="29"/>
      <c r="C66" s="30"/>
      <c r="D66" s="30"/>
      <c r="E66" s="30"/>
      <c r="F66" s="30"/>
      <c r="G66" s="32"/>
      <c r="H66" s="33" t="s">
        <v>55</v>
      </c>
      <c r="I66" s="34">
        <v>4000</v>
      </c>
      <c r="J66" s="34">
        <f t="shared" si="20"/>
        <v>5000</v>
      </c>
      <c r="K66" s="34">
        <v>5000</v>
      </c>
      <c r="L66" s="35"/>
      <c r="M66" s="58"/>
    </row>
    <row r="67" spans="1:13" ht="35.1" customHeight="1" x14ac:dyDescent="0.25">
      <c r="A67" s="28"/>
      <c r="B67" s="29"/>
      <c r="C67" s="30"/>
      <c r="D67" s="30"/>
      <c r="E67" s="30"/>
      <c r="F67" s="30"/>
      <c r="G67" s="32"/>
      <c r="H67" s="33" t="s">
        <v>179</v>
      </c>
      <c r="I67" s="34">
        <v>13900</v>
      </c>
      <c r="J67" s="34">
        <f t="shared" si="20"/>
        <v>17375</v>
      </c>
      <c r="K67" s="34">
        <v>17300</v>
      </c>
      <c r="L67" s="35"/>
      <c r="M67" s="58"/>
    </row>
    <row r="68" spans="1:13" ht="35.1" customHeight="1" x14ac:dyDescent="0.25">
      <c r="A68" s="28"/>
      <c r="B68" s="29"/>
      <c r="C68" s="30"/>
      <c r="D68" s="30"/>
      <c r="E68" s="30"/>
      <c r="F68" s="30"/>
      <c r="G68" s="32"/>
      <c r="H68" s="33" t="s">
        <v>208</v>
      </c>
      <c r="I68" s="34">
        <v>4600</v>
      </c>
      <c r="J68" s="34">
        <f t="shared" si="20"/>
        <v>5750</v>
      </c>
      <c r="K68" s="34">
        <v>5700</v>
      </c>
      <c r="L68" s="35"/>
      <c r="M68" s="58"/>
    </row>
    <row r="69" spans="1:13" ht="36" x14ac:dyDescent="0.25">
      <c r="A69" s="50"/>
      <c r="B69" s="51" t="s">
        <v>177</v>
      </c>
      <c r="C69" s="52" t="s">
        <v>10</v>
      </c>
      <c r="D69" s="52" t="s">
        <v>11</v>
      </c>
      <c r="E69" s="53" t="s">
        <v>393</v>
      </c>
      <c r="F69" s="52" t="s">
        <v>12</v>
      </c>
      <c r="G69" s="54">
        <v>3222105</v>
      </c>
      <c r="H69" s="51" t="s">
        <v>56</v>
      </c>
      <c r="I69" s="55">
        <f t="shared" ref="I69:K69" si="21">SUM(I70:I80)</f>
        <v>66100</v>
      </c>
      <c r="J69" s="55">
        <f t="shared" si="21"/>
        <v>82625</v>
      </c>
      <c r="K69" s="55">
        <f t="shared" si="21"/>
        <v>81100</v>
      </c>
      <c r="L69" s="56" t="s">
        <v>261</v>
      </c>
      <c r="M69" s="57" t="s">
        <v>311</v>
      </c>
    </row>
    <row r="70" spans="1:13" ht="35.1" customHeight="1" x14ac:dyDescent="0.25">
      <c r="A70" s="28"/>
      <c r="B70" s="29"/>
      <c r="C70" s="30"/>
      <c r="D70" s="30"/>
      <c r="E70" s="30"/>
      <c r="F70" s="30"/>
      <c r="G70" s="32"/>
      <c r="H70" s="33" t="s">
        <v>57</v>
      </c>
      <c r="I70" s="34">
        <v>13900</v>
      </c>
      <c r="J70" s="34">
        <f>I70*1.25</f>
        <v>17375</v>
      </c>
      <c r="K70" s="34">
        <v>17300</v>
      </c>
      <c r="L70" s="35"/>
      <c r="M70" s="68"/>
    </row>
    <row r="71" spans="1:13" ht="35.1" customHeight="1" x14ac:dyDescent="0.25">
      <c r="A71" s="28"/>
      <c r="B71" s="29"/>
      <c r="C71" s="30"/>
      <c r="D71" s="30"/>
      <c r="E71" s="30"/>
      <c r="F71" s="30"/>
      <c r="G71" s="32"/>
      <c r="H71" s="33" t="s">
        <v>58</v>
      </c>
      <c r="I71" s="34">
        <v>23200</v>
      </c>
      <c r="J71" s="34">
        <f t="shared" ref="J71:J123" si="22">I71*1.25</f>
        <v>29000</v>
      </c>
      <c r="K71" s="34">
        <v>29000</v>
      </c>
      <c r="L71" s="35"/>
      <c r="M71" s="68"/>
    </row>
    <row r="72" spans="1:13" ht="35.1" customHeight="1" x14ac:dyDescent="0.25">
      <c r="A72" s="28"/>
      <c r="B72" s="29"/>
      <c r="C72" s="30"/>
      <c r="D72" s="30"/>
      <c r="E72" s="30"/>
      <c r="F72" s="30"/>
      <c r="G72" s="32"/>
      <c r="H72" s="33" t="s">
        <v>59</v>
      </c>
      <c r="I72" s="34">
        <v>4600</v>
      </c>
      <c r="J72" s="34">
        <f t="shared" si="22"/>
        <v>5750</v>
      </c>
      <c r="K72" s="34">
        <v>5700</v>
      </c>
      <c r="L72" s="35"/>
      <c r="M72" s="68"/>
    </row>
    <row r="73" spans="1:13" ht="35.1" customHeight="1" x14ac:dyDescent="0.25">
      <c r="A73" s="28"/>
      <c r="B73" s="29"/>
      <c r="C73" s="30"/>
      <c r="D73" s="30"/>
      <c r="E73" s="30"/>
      <c r="F73" s="30"/>
      <c r="G73" s="32"/>
      <c r="H73" s="69" t="s">
        <v>251</v>
      </c>
      <c r="I73" s="34">
        <v>2000</v>
      </c>
      <c r="J73" s="34">
        <f t="shared" si="22"/>
        <v>2500</v>
      </c>
      <c r="K73" s="34">
        <v>2500</v>
      </c>
      <c r="L73" s="35"/>
      <c r="M73" s="58"/>
    </row>
    <row r="74" spans="1:13" ht="35.1" customHeight="1" x14ac:dyDescent="0.25">
      <c r="A74" s="28"/>
      <c r="B74" s="29"/>
      <c r="C74" s="30"/>
      <c r="D74" s="30"/>
      <c r="E74" s="30"/>
      <c r="F74" s="30"/>
      <c r="G74" s="32"/>
      <c r="H74" s="33" t="s">
        <v>60</v>
      </c>
      <c r="I74" s="34">
        <v>4600</v>
      </c>
      <c r="J74" s="34">
        <f t="shared" si="22"/>
        <v>5750</v>
      </c>
      <c r="K74" s="34">
        <v>4600</v>
      </c>
      <c r="L74" s="35"/>
      <c r="M74" s="58"/>
    </row>
    <row r="75" spans="1:13" ht="35.1" customHeight="1" x14ac:dyDescent="0.25">
      <c r="A75" s="28"/>
      <c r="B75" s="29"/>
      <c r="C75" s="30"/>
      <c r="D75" s="30"/>
      <c r="E75" s="30"/>
      <c r="F75" s="30"/>
      <c r="G75" s="32"/>
      <c r="H75" s="33" t="s">
        <v>223</v>
      </c>
      <c r="I75" s="34">
        <v>4600</v>
      </c>
      <c r="J75" s="34">
        <f t="shared" si="22"/>
        <v>5750</v>
      </c>
      <c r="K75" s="34">
        <v>5700</v>
      </c>
      <c r="L75" s="35"/>
      <c r="M75" s="58"/>
    </row>
    <row r="76" spans="1:13" ht="35.1" customHeight="1" x14ac:dyDescent="0.25">
      <c r="A76" s="28"/>
      <c r="B76" s="29"/>
      <c r="C76" s="30"/>
      <c r="D76" s="30"/>
      <c r="E76" s="30"/>
      <c r="F76" s="30"/>
      <c r="G76" s="32"/>
      <c r="H76" s="33" t="s">
        <v>252</v>
      </c>
      <c r="I76" s="34">
        <v>6600</v>
      </c>
      <c r="J76" s="34">
        <f t="shared" si="22"/>
        <v>8250</v>
      </c>
      <c r="K76" s="34">
        <v>8200</v>
      </c>
      <c r="L76" s="35"/>
      <c r="M76" s="58"/>
    </row>
    <row r="77" spans="1:13" ht="35.1" customHeight="1" x14ac:dyDescent="0.25">
      <c r="A77" s="28"/>
      <c r="B77" s="29"/>
      <c r="C77" s="30"/>
      <c r="D77" s="30"/>
      <c r="E77" s="30"/>
      <c r="F77" s="30"/>
      <c r="G77" s="32"/>
      <c r="H77" s="47" t="s">
        <v>226</v>
      </c>
      <c r="I77" s="34">
        <v>1300</v>
      </c>
      <c r="J77" s="34">
        <f t="shared" si="22"/>
        <v>1625</v>
      </c>
      <c r="K77" s="34">
        <v>1600</v>
      </c>
      <c r="L77" s="35"/>
      <c r="M77" s="58"/>
    </row>
    <row r="78" spans="1:13" ht="35.1" customHeight="1" x14ac:dyDescent="0.25">
      <c r="A78" s="28"/>
      <c r="B78" s="29"/>
      <c r="C78" s="30"/>
      <c r="D78" s="30"/>
      <c r="E78" s="30"/>
      <c r="F78" s="30"/>
      <c r="G78" s="32"/>
      <c r="H78" s="47" t="s">
        <v>253</v>
      </c>
      <c r="I78" s="34">
        <v>1300</v>
      </c>
      <c r="J78" s="34">
        <f t="shared" si="22"/>
        <v>1625</v>
      </c>
      <c r="K78" s="34">
        <v>1600</v>
      </c>
      <c r="L78" s="35"/>
      <c r="M78" s="58"/>
    </row>
    <row r="79" spans="1:13" ht="35.1" customHeight="1" x14ac:dyDescent="0.25">
      <c r="A79" s="28"/>
      <c r="B79" s="29"/>
      <c r="C79" s="30"/>
      <c r="D79" s="30"/>
      <c r="E79" s="30"/>
      <c r="F79" s="30"/>
      <c r="G79" s="32"/>
      <c r="H79" s="47" t="s">
        <v>68</v>
      </c>
      <c r="I79" s="34">
        <v>1300</v>
      </c>
      <c r="J79" s="34">
        <f t="shared" si="22"/>
        <v>1625</v>
      </c>
      <c r="K79" s="34">
        <v>1600</v>
      </c>
      <c r="L79" s="35"/>
      <c r="M79" s="58"/>
    </row>
    <row r="80" spans="1:13" ht="35.1" customHeight="1" x14ac:dyDescent="0.25">
      <c r="A80" s="28"/>
      <c r="B80" s="29"/>
      <c r="C80" s="30"/>
      <c r="D80" s="30"/>
      <c r="E80" s="30"/>
      <c r="F80" s="30"/>
      <c r="G80" s="32"/>
      <c r="H80" s="47" t="s">
        <v>347</v>
      </c>
      <c r="I80" s="34">
        <v>2700</v>
      </c>
      <c r="J80" s="34">
        <f t="shared" si="22"/>
        <v>3375</v>
      </c>
      <c r="K80" s="34">
        <v>3300</v>
      </c>
      <c r="L80" s="35"/>
      <c r="M80" s="58"/>
    </row>
    <row r="81" spans="1:13" ht="35.1" customHeight="1" x14ac:dyDescent="0.25">
      <c r="A81" s="50"/>
      <c r="B81" s="60" t="s">
        <v>264</v>
      </c>
      <c r="C81" s="52" t="s">
        <v>9</v>
      </c>
      <c r="D81" s="52"/>
      <c r="E81" s="53"/>
      <c r="F81" s="52" t="s">
        <v>12</v>
      </c>
      <c r="G81" s="54">
        <v>3222105</v>
      </c>
      <c r="H81" s="60" t="s">
        <v>266</v>
      </c>
      <c r="I81" s="55">
        <f t="shared" ref="I81:K81" si="23">SUM(I82:I84)</f>
        <v>15900</v>
      </c>
      <c r="J81" s="55">
        <f t="shared" si="23"/>
        <v>19875</v>
      </c>
      <c r="K81" s="55">
        <f t="shared" si="23"/>
        <v>19800</v>
      </c>
      <c r="L81" s="56" t="s">
        <v>261</v>
      </c>
      <c r="M81" s="57"/>
    </row>
    <row r="82" spans="1:13" ht="35.1" customHeight="1" x14ac:dyDescent="0.25">
      <c r="A82" s="70"/>
      <c r="B82" s="47"/>
      <c r="C82" s="47"/>
      <c r="D82" s="47"/>
      <c r="E82" s="47"/>
      <c r="F82" s="47"/>
      <c r="G82" s="47"/>
      <c r="H82" s="47" t="s">
        <v>262</v>
      </c>
      <c r="I82" s="48">
        <v>4000</v>
      </c>
      <c r="J82" s="34">
        <f>I82*1.25</f>
        <v>5000</v>
      </c>
      <c r="K82" s="34">
        <v>5000</v>
      </c>
      <c r="L82" s="67"/>
      <c r="M82" s="71"/>
    </row>
    <row r="83" spans="1:13" ht="35.1" customHeight="1" x14ac:dyDescent="0.25">
      <c r="A83" s="70"/>
      <c r="B83" s="47"/>
      <c r="C83" s="47"/>
      <c r="D83" s="47"/>
      <c r="E83" s="47"/>
      <c r="F83" s="47"/>
      <c r="G83" s="47"/>
      <c r="H83" s="47" t="s">
        <v>263</v>
      </c>
      <c r="I83" s="48">
        <v>4600</v>
      </c>
      <c r="J83" s="34">
        <f t="shared" si="22"/>
        <v>5750</v>
      </c>
      <c r="K83" s="34">
        <v>5700</v>
      </c>
      <c r="L83" s="35"/>
      <c r="M83" s="71"/>
    </row>
    <row r="84" spans="1:13" ht="35.1" customHeight="1" x14ac:dyDescent="0.25">
      <c r="A84" s="70"/>
      <c r="B84" s="47"/>
      <c r="C84" s="47"/>
      <c r="D84" s="47"/>
      <c r="E84" s="47"/>
      <c r="F84" s="47"/>
      <c r="G84" s="47"/>
      <c r="H84" s="47" t="s">
        <v>268</v>
      </c>
      <c r="I84" s="48">
        <v>7300</v>
      </c>
      <c r="J84" s="34">
        <f t="shared" si="22"/>
        <v>9125</v>
      </c>
      <c r="K84" s="34">
        <v>9100</v>
      </c>
      <c r="L84" s="35"/>
      <c r="M84" s="71"/>
    </row>
    <row r="85" spans="1:13" ht="35.1" customHeight="1" x14ac:dyDescent="0.25">
      <c r="A85" s="50"/>
      <c r="B85" s="51" t="s">
        <v>184</v>
      </c>
      <c r="C85" s="52" t="s">
        <v>9</v>
      </c>
      <c r="D85" s="52"/>
      <c r="E85" s="53"/>
      <c r="F85" s="52"/>
      <c r="G85" s="54">
        <v>3222105</v>
      </c>
      <c r="H85" s="60" t="s">
        <v>401</v>
      </c>
      <c r="I85" s="55">
        <f t="shared" ref="I85:K85" si="24">SUM(I86:I90)</f>
        <v>16500</v>
      </c>
      <c r="J85" s="55">
        <f t="shared" si="24"/>
        <v>20625</v>
      </c>
      <c r="K85" s="55">
        <f t="shared" si="24"/>
        <v>20500</v>
      </c>
      <c r="L85" s="56" t="s">
        <v>261</v>
      </c>
      <c r="M85" s="57"/>
    </row>
    <row r="86" spans="1:13" ht="35.1" customHeight="1" x14ac:dyDescent="0.25">
      <c r="A86" s="72"/>
      <c r="B86" s="73"/>
      <c r="C86" s="74"/>
      <c r="D86" s="74"/>
      <c r="E86" s="75"/>
      <c r="F86" s="74"/>
      <c r="G86" s="76"/>
      <c r="H86" s="47" t="s">
        <v>404</v>
      </c>
      <c r="I86" s="48">
        <v>4600</v>
      </c>
      <c r="J86" s="48">
        <f>I86*1.25</f>
        <v>5750</v>
      </c>
      <c r="K86" s="48">
        <v>5700</v>
      </c>
      <c r="L86" s="77"/>
      <c r="M86" s="78"/>
    </row>
    <row r="87" spans="1:13" ht="35.1" customHeight="1" x14ac:dyDescent="0.25">
      <c r="A87" s="72"/>
      <c r="B87" s="73"/>
      <c r="C87" s="74"/>
      <c r="D87" s="74"/>
      <c r="E87" s="75"/>
      <c r="F87" s="74"/>
      <c r="G87" s="76"/>
      <c r="H87" s="47" t="s">
        <v>405</v>
      </c>
      <c r="I87" s="48">
        <v>3300</v>
      </c>
      <c r="J87" s="48">
        <f t="shared" ref="J87:J90" si="25">I87*1.25</f>
        <v>4125</v>
      </c>
      <c r="K87" s="48">
        <f t="shared" ref="K87:K90" si="26">ROUND(J87,-2)</f>
        <v>4100</v>
      </c>
      <c r="L87" s="77"/>
      <c r="M87" s="78"/>
    </row>
    <row r="88" spans="1:13" ht="35.1" customHeight="1" x14ac:dyDescent="0.25">
      <c r="A88" s="72"/>
      <c r="B88" s="73"/>
      <c r="C88" s="74"/>
      <c r="D88" s="74"/>
      <c r="E88" s="75"/>
      <c r="F88" s="74"/>
      <c r="G88" s="76"/>
      <c r="H88" s="47" t="s">
        <v>406</v>
      </c>
      <c r="I88" s="48">
        <v>4600</v>
      </c>
      <c r="J88" s="48">
        <f t="shared" si="25"/>
        <v>5750</v>
      </c>
      <c r="K88" s="48">
        <v>5700</v>
      </c>
      <c r="L88" s="77"/>
      <c r="M88" s="78"/>
    </row>
    <row r="89" spans="1:13" ht="35.1" customHeight="1" x14ac:dyDescent="0.25">
      <c r="A89" s="72"/>
      <c r="B89" s="73"/>
      <c r="C89" s="74"/>
      <c r="D89" s="74"/>
      <c r="E89" s="75"/>
      <c r="F89" s="74"/>
      <c r="G89" s="76"/>
      <c r="H89" s="47" t="s">
        <v>407</v>
      </c>
      <c r="I89" s="48">
        <v>3300</v>
      </c>
      <c r="J89" s="48">
        <f t="shared" si="25"/>
        <v>4125</v>
      </c>
      <c r="K89" s="48">
        <f t="shared" si="26"/>
        <v>4100</v>
      </c>
      <c r="L89" s="77"/>
      <c r="M89" s="78"/>
    </row>
    <row r="90" spans="1:13" ht="35.1" customHeight="1" x14ac:dyDescent="0.25">
      <c r="A90" s="72"/>
      <c r="B90" s="73"/>
      <c r="C90" s="74"/>
      <c r="D90" s="74"/>
      <c r="E90" s="75"/>
      <c r="F90" s="74"/>
      <c r="G90" s="76"/>
      <c r="H90" s="47" t="s">
        <v>408</v>
      </c>
      <c r="I90" s="48">
        <v>700</v>
      </c>
      <c r="J90" s="48">
        <f t="shared" si="25"/>
        <v>875</v>
      </c>
      <c r="K90" s="48">
        <f t="shared" si="26"/>
        <v>900</v>
      </c>
      <c r="L90" s="77"/>
      <c r="M90" s="78"/>
    </row>
    <row r="91" spans="1:13" s="62" customFormat="1" ht="36" x14ac:dyDescent="0.25">
      <c r="A91" s="50"/>
      <c r="B91" s="51" t="s">
        <v>180</v>
      </c>
      <c r="C91" s="52" t="s">
        <v>10</v>
      </c>
      <c r="D91" s="52" t="s">
        <v>11</v>
      </c>
      <c r="E91" s="53" t="s">
        <v>393</v>
      </c>
      <c r="F91" s="52" t="s">
        <v>12</v>
      </c>
      <c r="G91" s="54">
        <v>3222106</v>
      </c>
      <c r="H91" s="60" t="s">
        <v>61</v>
      </c>
      <c r="I91" s="55">
        <f t="shared" ref="I91:K91" si="27">SUM(I92:I102)</f>
        <v>63800</v>
      </c>
      <c r="J91" s="55">
        <f t="shared" si="27"/>
        <v>79750</v>
      </c>
      <c r="K91" s="55">
        <f t="shared" si="27"/>
        <v>79600</v>
      </c>
      <c r="L91" s="56"/>
      <c r="M91" s="57" t="s">
        <v>311</v>
      </c>
    </row>
    <row r="92" spans="1:13" ht="35.1" customHeight="1" x14ac:dyDescent="0.25">
      <c r="A92" s="28"/>
      <c r="B92" s="29"/>
      <c r="C92" s="30"/>
      <c r="D92" s="30"/>
      <c r="E92" s="30"/>
      <c r="F92" s="30"/>
      <c r="G92" s="32"/>
      <c r="H92" s="33" t="s">
        <v>62</v>
      </c>
      <c r="I92" s="34">
        <v>17300</v>
      </c>
      <c r="J92" s="34">
        <f>I92*1.25</f>
        <v>21625</v>
      </c>
      <c r="K92" s="34">
        <v>21500</v>
      </c>
      <c r="L92" s="35"/>
      <c r="M92" s="68"/>
    </row>
    <row r="93" spans="1:13" ht="35.1" customHeight="1" x14ac:dyDescent="0.25">
      <c r="A93" s="28"/>
      <c r="B93" s="29"/>
      <c r="C93" s="30"/>
      <c r="D93" s="30"/>
      <c r="E93" s="30"/>
      <c r="F93" s="30"/>
      <c r="G93" s="32"/>
      <c r="H93" s="33" t="s">
        <v>63</v>
      </c>
      <c r="I93" s="34">
        <v>7300</v>
      </c>
      <c r="J93" s="34">
        <f t="shared" si="22"/>
        <v>9125</v>
      </c>
      <c r="K93" s="34">
        <v>9100</v>
      </c>
      <c r="L93" s="35"/>
      <c r="M93" s="68"/>
    </row>
    <row r="94" spans="1:13" ht="35.1" customHeight="1" x14ac:dyDescent="0.25">
      <c r="A94" s="28"/>
      <c r="B94" s="29"/>
      <c r="C94" s="30"/>
      <c r="D94" s="30"/>
      <c r="E94" s="30"/>
      <c r="F94" s="30"/>
      <c r="G94" s="32"/>
      <c r="H94" s="33" t="s">
        <v>64</v>
      </c>
      <c r="I94" s="34">
        <v>2700</v>
      </c>
      <c r="J94" s="34">
        <f t="shared" si="22"/>
        <v>3375</v>
      </c>
      <c r="K94" s="34">
        <v>3400</v>
      </c>
      <c r="L94" s="35"/>
      <c r="M94" s="58"/>
    </row>
    <row r="95" spans="1:13" ht="35.1" customHeight="1" x14ac:dyDescent="0.25">
      <c r="A95" s="28"/>
      <c r="B95" s="29"/>
      <c r="C95" s="30"/>
      <c r="D95" s="30"/>
      <c r="E95" s="30"/>
      <c r="F95" s="30"/>
      <c r="G95" s="32"/>
      <c r="H95" s="33" t="s">
        <v>65</v>
      </c>
      <c r="I95" s="34">
        <v>700</v>
      </c>
      <c r="J95" s="34">
        <f t="shared" si="22"/>
        <v>875</v>
      </c>
      <c r="K95" s="34">
        <v>900</v>
      </c>
      <c r="L95" s="35"/>
      <c r="M95" s="58"/>
    </row>
    <row r="96" spans="1:13" ht="35.1" customHeight="1" x14ac:dyDescent="0.25">
      <c r="A96" s="28"/>
      <c r="B96" s="29"/>
      <c r="C96" s="30"/>
      <c r="D96" s="30"/>
      <c r="E96" s="30"/>
      <c r="F96" s="30"/>
      <c r="G96" s="32"/>
      <c r="H96" s="33" t="s">
        <v>66</v>
      </c>
      <c r="I96" s="34">
        <v>16600</v>
      </c>
      <c r="J96" s="34">
        <f t="shared" si="22"/>
        <v>20750</v>
      </c>
      <c r="K96" s="34">
        <v>20800</v>
      </c>
      <c r="L96" s="35"/>
      <c r="M96" s="58"/>
    </row>
    <row r="97" spans="1:13" ht="35.1" customHeight="1" x14ac:dyDescent="0.25">
      <c r="A97" s="28"/>
      <c r="B97" s="29"/>
      <c r="C97" s="30"/>
      <c r="D97" s="30"/>
      <c r="E97" s="30"/>
      <c r="F97" s="30"/>
      <c r="G97" s="32"/>
      <c r="H97" s="33" t="s">
        <v>67</v>
      </c>
      <c r="I97" s="34">
        <v>1300</v>
      </c>
      <c r="J97" s="34">
        <f t="shared" si="22"/>
        <v>1625</v>
      </c>
      <c r="K97" s="34">
        <v>1600</v>
      </c>
      <c r="L97" s="35"/>
      <c r="M97" s="58"/>
    </row>
    <row r="98" spans="1:13" ht="35.1" customHeight="1" x14ac:dyDescent="0.25">
      <c r="A98" s="28"/>
      <c r="B98" s="29"/>
      <c r="C98" s="30"/>
      <c r="D98" s="30"/>
      <c r="E98" s="30"/>
      <c r="F98" s="30"/>
      <c r="G98" s="32"/>
      <c r="H98" s="33" t="s">
        <v>68</v>
      </c>
      <c r="I98" s="34">
        <v>1300</v>
      </c>
      <c r="J98" s="34">
        <f t="shared" si="22"/>
        <v>1625</v>
      </c>
      <c r="K98" s="34">
        <v>1600</v>
      </c>
      <c r="L98" s="35"/>
      <c r="M98" s="58"/>
    </row>
    <row r="99" spans="1:13" ht="35.1" customHeight="1" x14ac:dyDescent="0.25">
      <c r="A99" s="28"/>
      <c r="B99" s="29"/>
      <c r="C99" s="30"/>
      <c r="D99" s="30"/>
      <c r="E99" s="30"/>
      <c r="F99" s="30"/>
      <c r="G99" s="32"/>
      <c r="H99" s="33" t="s">
        <v>69</v>
      </c>
      <c r="I99" s="34">
        <v>1300</v>
      </c>
      <c r="J99" s="34">
        <f t="shared" si="22"/>
        <v>1625</v>
      </c>
      <c r="K99" s="34">
        <v>1600</v>
      </c>
      <c r="L99" s="35"/>
      <c r="M99" s="58"/>
    </row>
    <row r="100" spans="1:13" ht="35.1" customHeight="1" x14ac:dyDescent="0.25">
      <c r="A100" s="28"/>
      <c r="B100" s="29"/>
      <c r="C100" s="30"/>
      <c r="D100" s="30"/>
      <c r="E100" s="30"/>
      <c r="F100" s="30"/>
      <c r="G100" s="32"/>
      <c r="H100" s="33" t="s">
        <v>70</v>
      </c>
      <c r="I100" s="34">
        <v>700</v>
      </c>
      <c r="J100" s="34">
        <f t="shared" si="22"/>
        <v>875</v>
      </c>
      <c r="K100" s="34">
        <v>900</v>
      </c>
      <c r="L100" s="35"/>
      <c r="M100" s="58"/>
    </row>
    <row r="101" spans="1:13" ht="35.1" customHeight="1" x14ac:dyDescent="0.25">
      <c r="A101" s="28"/>
      <c r="B101" s="29"/>
      <c r="C101" s="32"/>
      <c r="D101" s="32"/>
      <c r="E101" s="32"/>
      <c r="F101" s="32"/>
      <c r="G101" s="32"/>
      <c r="H101" s="33" t="s">
        <v>269</v>
      </c>
      <c r="I101" s="34">
        <v>13900</v>
      </c>
      <c r="J101" s="34">
        <f t="shared" si="22"/>
        <v>17375</v>
      </c>
      <c r="K101" s="34">
        <v>17300</v>
      </c>
      <c r="L101" s="35"/>
      <c r="M101" s="58"/>
    </row>
    <row r="102" spans="1:13" ht="35.1" customHeight="1" x14ac:dyDescent="0.25">
      <c r="A102" s="28"/>
      <c r="B102" s="29"/>
      <c r="C102" s="32"/>
      <c r="D102" s="32"/>
      <c r="E102" s="32"/>
      <c r="F102" s="32"/>
      <c r="G102" s="32"/>
      <c r="H102" s="33" t="s">
        <v>71</v>
      </c>
      <c r="I102" s="34">
        <v>700</v>
      </c>
      <c r="J102" s="34">
        <f t="shared" si="22"/>
        <v>875</v>
      </c>
      <c r="K102" s="34">
        <v>900</v>
      </c>
      <c r="L102" s="35"/>
      <c r="M102" s="58"/>
    </row>
    <row r="103" spans="1:13" ht="35.1" customHeight="1" x14ac:dyDescent="0.25">
      <c r="A103" s="79"/>
      <c r="B103" s="80" t="s">
        <v>286</v>
      </c>
      <c r="C103" s="81" t="s">
        <v>9</v>
      </c>
      <c r="D103" s="81"/>
      <c r="E103" s="81"/>
      <c r="F103" s="81"/>
      <c r="G103" s="82">
        <v>3222107</v>
      </c>
      <c r="H103" s="83" t="s">
        <v>72</v>
      </c>
      <c r="I103" s="84">
        <v>2700</v>
      </c>
      <c r="J103" s="84">
        <f>I103*1.25</f>
        <v>3375</v>
      </c>
      <c r="K103" s="84">
        <v>3300</v>
      </c>
      <c r="L103" s="85" t="s">
        <v>261</v>
      </c>
      <c r="M103" s="86"/>
    </row>
    <row r="104" spans="1:13" ht="35.1" customHeight="1" x14ac:dyDescent="0.25">
      <c r="A104" s="79"/>
      <c r="B104" s="80">
        <v>33141580</v>
      </c>
      <c r="C104" s="81" t="s">
        <v>9</v>
      </c>
      <c r="D104" s="81"/>
      <c r="E104" s="81"/>
      <c r="F104" s="81"/>
      <c r="G104" s="82">
        <v>3222108</v>
      </c>
      <c r="H104" s="83" t="s">
        <v>73</v>
      </c>
      <c r="I104" s="84">
        <v>15900</v>
      </c>
      <c r="J104" s="84">
        <f>I104*1.25</f>
        <v>19875</v>
      </c>
      <c r="K104" s="84">
        <v>19900</v>
      </c>
      <c r="L104" s="85" t="s">
        <v>261</v>
      </c>
      <c r="M104" s="86"/>
    </row>
    <row r="105" spans="1:13" ht="35.1" customHeight="1" x14ac:dyDescent="0.25">
      <c r="A105" s="79"/>
      <c r="B105" s="80">
        <v>33141000</v>
      </c>
      <c r="C105" s="81" t="s">
        <v>9</v>
      </c>
      <c r="D105" s="81"/>
      <c r="E105" s="87"/>
      <c r="F105" s="81"/>
      <c r="G105" s="82">
        <v>3222109</v>
      </c>
      <c r="H105" s="83" t="s">
        <v>74</v>
      </c>
      <c r="I105" s="84">
        <v>25900</v>
      </c>
      <c r="J105" s="84">
        <f t="shared" si="22"/>
        <v>32375</v>
      </c>
      <c r="K105" s="84">
        <v>25900</v>
      </c>
      <c r="L105" s="85" t="s">
        <v>261</v>
      </c>
      <c r="M105" s="86"/>
    </row>
    <row r="106" spans="1:13" ht="35.1" customHeight="1" x14ac:dyDescent="0.25">
      <c r="A106" s="79"/>
      <c r="B106" s="80">
        <v>33793000</v>
      </c>
      <c r="C106" s="81" t="s">
        <v>10</v>
      </c>
      <c r="D106" s="81" t="s">
        <v>163</v>
      </c>
      <c r="E106" s="87" t="s">
        <v>394</v>
      </c>
      <c r="F106" s="81" t="s">
        <v>429</v>
      </c>
      <c r="G106" s="82">
        <v>3222110</v>
      </c>
      <c r="H106" s="83" t="s">
        <v>75</v>
      </c>
      <c r="I106" s="84">
        <f t="shared" ref="I106:K106" si="28">SUM(I107:I109)</f>
        <v>73000</v>
      </c>
      <c r="J106" s="84">
        <f t="shared" si="28"/>
        <v>91250</v>
      </c>
      <c r="K106" s="84">
        <f t="shared" si="28"/>
        <v>39800</v>
      </c>
      <c r="L106" s="85" t="s">
        <v>261</v>
      </c>
      <c r="M106" s="86" t="s">
        <v>311</v>
      </c>
    </row>
    <row r="107" spans="1:13" ht="35.1" customHeight="1" x14ac:dyDescent="0.25">
      <c r="A107" s="28"/>
      <c r="B107" s="29"/>
      <c r="C107" s="30"/>
      <c r="D107" s="30"/>
      <c r="E107" s="30"/>
      <c r="F107" s="30"/>
      <c r="G107" s="32"/>
      <c r="H107" s="33" t="s">
        <v>76</v>
      </c>
      <c r="I107" s="34">
        <v>3300</v>
      </c>
      <c r="J107" s="34">
        <f t="shared" si="22"/>
        <v>4125</v>
      </c>
      <c r="K107" s="34">
        <v>3300</v>
      </c>
      <c r="L107" s="35"/>
      <c r="M107" s="58"/>
    </row>
    <row r="108" spans="1:13" ht="35.1" customHeight="1" x14ac:dyDescent="0.25">
      <c r="A108" s="28"/>
      <c r="B108" s="29"/>
      <c r="C108" s="30"/>
      <c r="D108" s="30"/>
      <c r="E108" s="30"/>
      <c r="F108" s="30"/>
      <c r="G108" s="32"/>
      <c r="H108" s="33" t="s">
        <v>77</v>
      </c>
      <c r="I108" s="34">
        <v>3300</v>
      </c>
      <c r="J108" s="34">
        <f>I108*1.25</f>
        <v>4125</v>
      </c>
      <c r="K108" s="34">
        <v>3300</v>
      </c>
      <c r="L108" s="35"/>
      <c r="M108" s="58"/>
    </row>
    <row r="109" spans="1:13" ht="35.1" customHeight="1" x14ac:dyDescent="0.25">
      <c r="A109" s="28"/>
      <c r="B109" s="29"/>
      <c r="C109" s="30"/>
      <c r="D109" s="30"/>
      <c r="E109" s="30"/>
      <c r="G109" s="32"/>
      <c r="H109" s="33" t="s">
        <v>78</v>
      </c>
      <c r="I109" s="34">
        <v>66400</v>
      </c>
      <c r="J109" s="34">
        <f t="shared" si="22"/>
        <v>83000</v>
      </c>
      <c r="K109" s="34">
        <v>33200</v>
      </c>
      <c r="L109" s="35"/>
      <c r="M109" s="58"/>
    </row>
    <row r="110" spans="1:13" ht="36" x14ac:dyDescent="0.25">
      <c r="A110" s="79"/>
      <c r="B110" s="80" t="s">
        <v>181</v>
      </c>
      <c r="C110" s="81" t="s">
        <v>10</v>
      </c>
      <c r="D110" s="81" t="s">
        <v>11</v>
      </c>
      <c r="E110" s="81" t="s">
        <v>393</v>
      </c>
      <c r="F110" s="81" t="s">
        <v>12</v>
      </c>
      <c r="G110" s="82">
        <v>3222111</v>
      </c>
      <c r="H110" s="83" t="s">
        <v>79</v>
      </c>
      <c r="I110" s="84">
        <f t="shared" ref="I110:K110" si="29">SUM(I111:I117)</f>
        <v>212200</v>
      </c>
      <c r="J110" s="84">
        <f t="shared" si="29"/>
        <v>265250</v>
      </c>
      <c r="K110" s="84">
        <f t="shared" si="29"/>
        <v>265400</v>
      </c>
      <c r="L110" s="85" t="s">
        <v>261</v>
      </c>
      <c r="M110" s="86" t="s">
        <v>311</v>
      </c>
    </row>
    <row r="111" spans="1:13" ht="35.1" customHeight="1" x14ac:dyDescent="0.25">
      <c r="A111" s="28"/>
      <c r="B111" s="29"/>
      <c r="C111" s="30"/>
      <c r="D111" s="30"/>
      <c r="E111" s="30"/>
      <c r="F111" s="30"/>
      <c r="G111" s="32"/>
      <c r="H111" s="47" t="s">
        <v>80</v>
      </c>
      <c r="I111" s="34">
        <v>63700</v>
      </c>
      <c r="J111" s="34">
        <f>I111*1.25</f>
        <v>79625</v>
      </c>
      <c r="K111" s="34">
        <v>79700</v>
      </c>
      <c r="L111" s="35"/>
      <c r="M111" s="58"/>
    </row>
    <row r="112" spans="1:13" ht="35.1" customHeight="1" x14ac:dyDescent="0.25">
      <c r="A112" s="28"/>
      <c r="B112" s="29"/>
      <c r="C112" s="30"/>
      <c r="D112" s="30"/>
      <c r="E112" s="30"/>
      <c r="F112" s="30"/>
      <c r="G112" s="32"/>
      <c r="H112" s="33" t="s">
        <v>229</v>
      </c>
      <c r="I112" s="34">
        <v>53100</v>
      </c>
      <c r="J112" s="34">
        <f t="shared" si="22"/>
        <v>66375</v>
      </c>
      <c r="K112" s="34">
        <v>66400</v>
      </c>
      <c r="L112" s="35"/>
      <c r="M112" s="58"/>
    </row>
    <row r="113" spans="1:13" ht="35.1" customHeight="1" x14ac:dyDescent="0.25">
      <c r="A113" s="28"/>
      <c r="B113" s="29"/>
      <c r="C113" s="30"/>
      <c r="D113" s="30"/>
      <c r="E113" s="30"/>
      <c r="F113" s="30"/>
      <c r="G113" s="32"/>
      <c r="H113" s="33" t="s">
        <v>81</v>
      </c>
      <c r="I113" s="34">
        <v>33800</v>
      </c>
      <c r="J113" s="34">
        <f t="shared" si="22"/>
        <v>42250</v>
      </c>
      <c r="K113" s="34">
        <v>42300</v>
      </c>
      <c r="L113" s="35"/>
      <c r="M113" s="58"/>
    </row>
    <row r="114" spans="1:13" ht="35.1" customHeight="1" x14ac:dyDescent="0.25">
      <c r="A114" s="28"/>
      <c r="B114" s="29"/>
      <c r="C114" s="30"/>
      <c r="D114" s="30"/>
      <c r="E114" s="30"/>
      <c r="F114" s="30"/>
      <c r="G114" s="32"/>
      <c r="H114" s="33" t="s">
        <v>245</v>
      </c>
      <c r="I114" s="34">
        <v>7300</v>
      </c>
      <c r="J114" s="34">
        <f t="shared" si="22"/>
        <v>9125</v>
      </c>
      <c r="K114" s="34">
        <v>9100</v>
      </c>
      <c r="L114" s="35"/>
      <c r="M114" s="58"/>
    </row>
    <row r="115" spans="1:13" ht="35.1" customHeight="1" x14ac:dyDescent="0.25">
      <c r="A115" s="28"/>
      <c r="B115" s="29"/>
      <c r="C115" s="30"/>
      <c r="D115" s="30"/>
      <c r="E115" s="30"/>
      <c r="F115" s="30"/>
      <c r="G115" s="32"/>
      <c r="H115" s="33" t="s">
        <v>82</v>
      </c>
      <c r="I115" s="34">
        <v>6600</v>
      </c>
      <c r="J115" s="34">
        <f t="shared" si="22"/>
        <v>8250</v>
      </c>
      <c r="K115" s="34">
        <v>8300</v>
      </c>
      <c r="L115" s="35"/>
      <c r="M115" s="58"/>
    </row>
    <row r="116" spans="1:13" ht="35.1" customHeight="1" x14ac:dyDescent="0.25">
      <c r="A116" s="28"/>
      <c r="B116" s="29"/>
      <c r="C116" s="30"/>
      <c r="D116" s="30"/>
      <c r="E116" s="30"/>
      <c r="F116" s="30"/>
      <c r="G116" s="32"/>
      <c r="H116" s="33" t="s">
        <v>348</v>
      </c>
      <c r="I116" s="34">
        <v>26500</v>
      </c>
      <c r="J116" s="34">
        <f t="shared" si="22"/>
        <v>33125</v>
      </c>
      <c r="K116" s="34">
        <v>33100</v>
      </c>
      <c r="L116" s="35"/>
      <c r="M116" s="58"/>
    </row>
    <row r="117" spans="1:13" ht="35.1" customHeight="1" x14ac:dyDescent="0.25">
      <c r="A117" s="28"/>
      <c r="B117" s="29"/>
      <c r="C117" s="30"/>
      <c r="D117" s="30"/>
      <c r="E117" s="30"/>
      <c r="F117" s="30"/>
      <c r="G117" s="32"/>
      <c r="H117" s="33" t="s">
        <v>349</v>
      </c>
      <c r="I117" s="34">
        <v>21200</v>
      </c>
      <c r="J117" s="34">
        <f t="shared" si="22"/>
        <v>26500</v>
      </c>
      <c r="K117" s="34">
        <v>26500</v>
      </c>
      <c r="L117" s="35"/>
      <c r="M117" s="58"/>
    </row>
    <row r="118" spans="1:13" ht="35.1" customHeight="1" x14ac:dyDescent="0.25">
      <c r="A118" s="79"/>
      <c r="B118" s="80" t="s">
        <v>289</v>
      </c>
      <c r="C118" s="81" t="s">
        <v>9</v>
      </c>
      <c r="D118" s="81"/>
      <c r="E118" s="81"/>
      <c r="F118" s="81"/>
      <c r="G118" s="82">
        <v>3222112</v>
      </c>
      <c r="H118" s="83" t="s">
        <v>83</v>
      </c>
      <c r="I118" s="84">
        <v>11300</v>
      </c>
      <c r="J118" s="84">
        <f t="shared" si="22"/>
        <v>14125</v>
      </c>
      <c r="K118" s="84">
        <f>I118</f>
        <v>11300</v>
      </c>
      <c r="L118" s="85" t="s">
        <v>261</v>
      </c>
      <c r="M118" s="86"/>
    </row>
    <row r="119" spans="1:13" ht="35.1" customHeight="1" x14ac:dyDescent="0.25">
      <c r="A119" s="79"/>
      <c r="B119" s="80" t="s">
        <v>182</v>
      </c>
      <c r="C119" s="81" t="s">
        <v>9</v>
      </c>
      <c r="D119" s="81"/>
      <c r="E119" s="81"/>
      <c r="F119" s="81"/>
      <c r="G119" s="82">
        <v>3222120</v>
      </c>
      <c r="H119" s="83" t="s">
        <v>84</v>
      </c>
      <c r="I119" s="84">
        <v>19900</v>
      </c>
      <c r="J119" s="84">
        <f t="shared" si="22"/>
        <v>24875</v>
      </c>
      <c r="K119" s="84">
        <f>I119</f>
        <v>19900</v>
      </c>
      <c r="L119" s="85" t="s">
        <v>261</v>
      </c>
      <c r="M119" s="86"/>
    </row>
    <row r="120" spans="1:13" ht="35.1" customHeight="1" x14ac:dyDescent="0.25">
      <c r="A120" s="79"/>
      <c r="B120" s="80"/>
      <c r="C120" s="81"/>
      <c r="D120" s="81"/>
      <c r="E120" s="81"/>
      <c r="F120" s="81"/>
      <c r="G120" s="82">
        <v>3222133</v>
      </c>
      <c r="H120" s="83" t="s">
        <v>270</v>
      </c>
      <c r="I120" s="84">
        <f t="shared" ref="I120:K120" si="30">SUM(I121,I128,I134,I135,I136)</f>
        <v>1548400</v>
      </c>
      <c r="J120" s="84">
        <f t="shared" si="30"/>
        <v>1935500</v>
      </c>
      <c r="K120" s="84">
        <f t="shared" si="30"/>
        <v>1647400</v>
      </c>
      <c r="L120" s="85"/>
      <c r="M120" s="86"/>
    </row>
    <row r="121" spans="1:13" ht="36" x14ac:dyDescent="0.25">
      <c r="A121" s="50"/>
      <c r="B121" s="51" t="s">
        <v>183</v>
      </c>
      <c r="C121" s="52" t="s">
        <v>10</v>
      </c>
      <c r="D121" s="52" t="s">
        <v>163</v>
      </c>
      <c r="E121" s="88" t="s">
        <v>391</v>
      </c>
      <c r="F121" s="52" t="s">
        <v>15</v>
      </c>
      <c r="G121" s="54">
        <v>3222133</v>
      </c>
      <c r="H121" s="60" t="s">
        <v>85</v>
      </c>
      <c r="I121" s="55">
        <f t="shared" ref="I121:K121" si="31">SUM(I122:I127)</f>
        <v>460000</v>
      </c>
      <c r="J121" s="55">
        <f t="shared" si="31"/>
        <v>575000</v>
      </c>
      <c r="K121" s="55">
        <f t="shared" si="31"/>
        <v>287400</v>
      </c>
      <c r="L121" s="56" t="s">
        <v>261</v>
      </c>
      <c r="M121" s="57" t="s">
        <v>311</v>
      </c>
    </row>
    <row r="122" spans="1:13" ht="35.1" customHeight="1" x14ac:dyDescent="0.25">
      <c r="A122" s="28"/>
      <c r="B122" s="29"/>
      <c r="C122" s="30"/>
      <c r="D122" s="30"/>
      <c r="E122" s="30"/>
      <c r="F122" s="30"/>
      <c r="G122" s="32"/>
      <c r="H122" s="33" t="s">
        <v>86</v>
      </c>
      <c r="I122" s="48">
        <v>232300</v>
      </c>
      <c r="J122" s="34">
        <f t="shared" si="22"/>
        <v>290375</v>
      </c>
      <c r="K122" s="34">
        <v>145200</v>
      </c>
      <c r="L122" s="35"/>
      <c r="M122" s="58"/>
    </row>
    <row r="123" spans="1:13" ht="35.1" customHeight="1" x14ac:dyDescent="0.25">
      <c r="A123" s="28"/>
      <c r="B123" s="29"/>
      <c r="C123" s="30"/>
      <c r="D123" s="30"/>
      <c r="E123" s="30"/>
      <c r="F123" s="30"/>
      <c r="G123" s="32" t="s">
        <v>0</v>
      </c>
      <c r="H123" s="33" t="s">
        <v>87</v>
      </c>
      <c r="I123" s="48">
        <v>139400</v>
      </c>
      <c r="J123" s="34">
        <f t="shared" si="22"/>
        <v>174250</v>
      </c>
      <c r="K123" s="34">
        <v>87100</v>
      </c>
      <c r="L123" s="35"/>
      <c r="M123" s="58"/>
    </row>
    <row r="124" spans="1:13" ht="35.1" customHeight="1" x14ac:dyDescent="0.25">
      <c r="A124" s="28"/>
      <c r="B124" s="29"/>
      <c r="C124" s="30"/>
      <c r="D124" s="30"/>
      <c r="E124" s="30"/>
      <c r="F124" s="30"/>
      <c r="G124" s="32"/>
      <c r="H124" s="33" t="s">
        <v>88</v>
      </c>
      <c r="I124" s="48">
        <v>35200</v>
      </c>
      <c r="J124" s="34">
        <f t="shared" ref="J124:J188" si="32">I124*1.25</f>
        <v>44000</v>
      </c>
      <c r="K124" s="34">
        <v>22000</v>
      </c>
      <c r="L124" s="35"/>
      <c r="M124" s="58"/>
    </row>
    <row r="125" spans="1:13" ht="35.1" customHeight="1" x14ac:dyDescent="0.25">
      <c r="A125" s="28"/>
      <c r="B125" s="29"/>
      <c r="C125" s="30"/>
      <c r="D125" s="30"/>
      <c r="E125" s="30"/>
      <c r="F125" s="30"/>
      <c r="G125" s="32"/>
      <c r="H125" s="33" t="s">
        <v>82</v>
      </c>
      <c r="I125" s="48">
        <v>46500</v>
      </c>
      <c r="J125" s="34">
        <f t="shared" si="32"/>
        <v>58125</v>
      </c>
      <c r="K125" s="34">
        <v>29100</v>
      </c>
      <c r="L125" s="35"/>
      <c r="M125" s="58"/>
    </row>
    <row r="126" spans="1:13" ht="35.1" customHeight="1" x14ac:dyDescent="0.25">
      <c r="A126" s="28"/>
      <c r="B126" s="29"/>
      <c r="C126" s="30"/>
      <c r="D126" s="30"/>
      <c r="E126" s="30"/>
      <c r="F126" s="30"/>
      <c r="G126" s="32"/>
      <c r="H126" s="33" t="s">
        <v>89</v>
      </c>
      <c r="I126" s="48">
        <v>4600</v>
      </c>
      <c r="J126" s="34">
        <f t="shared" si="32"/>
        <v>5750</v>
      </c>
      <c r="K126" s="34">
        <v>2900</v>
      </c>
      <c r="L126" s="35"/>
      <c r="M126" s="58"/>
    </row>
    <row r="127" spans="1:13" ht="35.1" customHeight="1" x14ac:dyDescent="0.25">
      <c r="A127" s="28"/>
      <c r="B127" s="29"/>
      <c r="C127" s="30"/>
      <c r="D127" s="30"/>
      <c r="E127" s="30"/>
      <c r="F127" s="30"/>
      <c r="G127" s="32"/>
      <c r="H127" s="33" t="s">
        <v>90</v>
      </c>
      <c r="I127" s="48">
        <v>2000</v>
      </c>
      <c r="J127" s="34">
        <f t="shared" si="32"/>
        <v>2500</v>
      </c>
      <c r="K127" s="34">
        <v>1100</v>
      </c>
      <c r="L127" s="35"/>
      <c r="M127" s="58"/>
    </row>
    <row r="128" spans="1:13" ht="36" x14ac:dyDescent="0.25">
      <c r="A128" s="50"/>
      <c r="B128" s="51" t="s">
        <v>183</v>
      </c>
      <c r="C128" s="52" t="s">
        <v>10</v>
      </c>
      <c r="D128" s="52" t="s">
        <v>11</v>
      </c>
      <c r="E128" s="53" t="s">
        <v>391</v>
      </c>
      <c r="F128" s="52" t="s">
        <v>12</v>
      </c>
      <c r="G128" s="54">
        <v>3222133</v>
      </c>
      <c r="H128" s="60" t="s">
        <v>91</v>
      </c>
      <c r="I128" s="55">
        <f t="shared" ref="I128:K128" si="33">SUM(I129:I133)</f>
        <v>351800</v>
      </c>
      <c r="J128" s="55">
        <f t="shared" si="33"/>
        <v>439750</v>
      </c>
      <c r="K128" s="55">
        <f t="shared" si="33"/>
        <v>439400</v>
      </c>
      <c r="L128" s="56" t="s">
        <v>261</v>
      </c>
      <c r="M128" s="57" t="s">
        <v>311</v>
      </c>
    </row>
    <row r="129" spans="1:13" ht="35.1" customHeight="1" x14ac:dyDescent="0.25">
      <c r="A129" s="28"/>
      <c r="B129" s="29"/>
      <c r="C129" s="30"/>
      <c r="D129" s="30"/>
      <c r="E129" s="30"/>
      <c r="F129" s="30"/>
      <c r="G129" s="32"/>
      <c r="H129" s="33" t="s">
        <v>241</v>
      </c>
      <c r="I129" s="34">
        <v>26500</v>
      </c>
      <c r="J129" s="34">
        <f t="shared" si="32"/>
        <v>33125</v>
      </c>
      <c r="K129" s="34">
        <v>33000</v>
      </c>
      <c r="L129" s="35"/>
      <c r="M129" s="58"/>
    </row>
    <row r="130" spans="1:13" ht="35.1" customHeight="1" x14ac:dyDescent="0.25">
      <c r="A130" s="28"/>
      <c r="B130" s="29"/>
      <c r="C130" s="30"/>
      <c r="D130" s="30"/>
      <c r="E130" s="30"/>
      <c r="F130" s="30"/>
      <c r="G130" s="32"/>
      <c r="H130" s="33" t="s">
        <v>92</v>
      </c>
      <c r="I130" s="34">
        <v>199100</v>
      </c>
      <c r="J130" s="34">
        <f t="shared" si="32"/>
        <v>248875</v>
      </c>
      <c r="K130" s="34">
        <v>248800</v>
      </c>
      <c r="L130" s="35"/>
      <c r="M130" s="58"/>
    </row>
    <row r="131" spans="1:13" ht="35.1" customHeight="1" x14ac:dyDescent="0.25">
      <c r="A131" s="89"/>
      <c r="B131" s="37"/>
      <c r="C131" s="90"/>
      <c r="D131" s="90"/>
      <c r="E131" s="90"/>
      <c r="F131" s="90"/>
      <c r="G131" s="91"/>
      <c r="H131" s="69" t="s">
        <v>93</v>
      </c>
      <c r="I131" s="34">
        <v>66400</v>
      </c>
      <c r="J131" s="34">
        <f t="shared" si="32"/>
        <v>83000</v>
      </c>
      <c r="K131" s="34">
        <v>83000</v>
      </c>
      <c r="L131" s="35"/>
      <c r="M131" s="92"/>
    </row>
    <row r="132" spans="1:13" ht="35.1" customHeight="1" x14ac:dyDescent="0.25">
      <c r="A132" s="89"/>
      <c r="B132" s="37"/>
      <c r="C132" s="90"/>
      <c r="D132" s="90"/>
      <c r="E132" s="90"/>
      <c r="F132" s="90"/>
      <c r="G132" s="91"/>
      <c r="H132" s="69" t="s">
        <v>171</v>
      </c>
      <c r="I132" s="34">
        <v>46500</v>
      </c>
      <c r="J132" s="34">
        <f t="shared" si="32"/>
        <v>58125</v>
      </c>
      <c r="K132" s="34">
        <v>58000</v>
      </c>
      <c r="L132" s="35"/>
      <c r="M132" s="92"/>
    </row>
    <row r="133" spans="1:13" ht="35.1" customHeight="1" x14ac:dyDescent="0.25">
      <c r="A133" s="89"/>
      <c r="B133" s="37"/>
      <c r="C133" s="90"/>
      <c r="D133" s="90"/>
      <c r="E133" s="90"/>
      <c r="F133" s="90"/>
      <c r="G133" s="93"/>
      <c r="H133" s="37" t="s">
        <v>250</v>
      </c>
      <c r="I133" s="34">
        <v>13300</v>
      </c>
      <c r="J133" s="34">
        <f t="shared" si="32"/>
        <v>16625</v>
      </c>
      <c r="K133" s="34">
        <v>16600</v>
      </c>
      <c r="L133" s="35"/>
      <c r="M133" s="92"/>
    </row>
    <row r="134" spans="1:13" ht="35.1" customHeight="1" x14ac:dyDescent="0.25">
      <c r="A134" s="50"/>
      <c r="B134" s="51" t="s">
        <v>177</v>
      </c>
      <c r="C134" s="52" t="s">
        <v>9</v>
      </c>
      <c r="D134" s="52"/>
      <c r="E134" s="53"/>
      <c r="F134" s="52" t="s">
        <v>12</v>
      </c>
      <c r="G134" s="54">
        <v>3222133</v>
      </c>
      <c r="H134" s="60" t="s">
        <v>260</v>
      </c>
      <c r="I134" s="55">
        <v>19900</v>
      </c>
      <c r="J134" s="55">
        <f t="shared" si="32"/>
        <v>24875</v>
      </c>
      <c r="K134" s="55">
        <v>24800</v>
      </c>
      <c r="L134" s="56" t="s">
        <v>261</v>
      </c>
      <c r="M134" s="57"/>
    </row>
    <row r="135" spans="1:13" ht="36" x14ac:dyDescent="0.25">
      <c r="A135" s="50"/>
      <c r="B135" s="51" t="s">
        <v>177</v>
      </c>
      <c r="C135" s="52" t="s">
        <v>10</v>
      </c>
      <c r="D135" s="52" t="s">
        <v>11</v>
      </c>
      <c r="E135" s="52" t="s">
        <v>391</v>
      </c>
      <c r="F135" s="52" t="s">
        <v>12</v>
      </c>
      <c r="G135" s="54">
        <v>3222133</v>
      </c>
      <c r="H135" s="60" t="s">
        <v>254</v>
      </c>
      <c r="I135" s="55">
        <v>663600</v>
      </c>
      <c r="J135" s="55">
        <f t="shared" si="32"/>
        <v>829500</v>
      </c>
      <c r="K135" s="55">
        <v>829500</v>
      </c>
      <c r="L135" s="56" t="s">
        <v>261</v>
      </c>
      <c r="M135" s="57" t="s">
        <v>311</v>
      </c>
    </row>
    <row r="136" spans="1:13" ht="36" x14ac:dyDescent="0.25">
      <c r="A136" s="50"/>
      <c r="B136" s="51" t="s">
        <v>183</v>
      </c>
      <c r="C136" s="52" t="s">
        <v>10</v>
      </c>
      <c r="D136" s="52" t="s">
        <v>11</v>
      </c>
      <c r="E136" s="52" t="s">
        <v>390</v>
      </c>
      <c r="F136" s="52" t="s">
        <v>12</v>
      </c>
      <c r="G136" s="54">
        <v>3222133</v>
      </c>
      <c r="H136" s="60" t="s">
        <v>249</v>
      </c>
      <c r="I136" s="55">
        <v>53100</v>
      </c>
      <c r="J136" s="55">
        <f t="shared" si="32"/>
        <v>66375</v>
      </c>
      <c r="K136" s="55">
        <v>66300</v>
      </c>
      <c r="L136" s="94" t="s">
        <v>261</v>
      </c>
      <c r="M136" s="57" t="s">
        <v>311</v>
      </c>
    </row>
    <row r="137" spans="1:13" ht="36" x14ac:dyDescent="0.25">
      <c r="A137" s="79"/>
      <c r="B137" s="80" t="s">
        <v>180</v>
      </c>
      <c r="C137" s="81" t="s">
        <v>10</v>
      </c>
      <c r="D137" s="81" t="s">
        <v>163</v>
      </c>
      <c r="E137" s="81"/>
      <c r="F137" s="81" t="s">
        <v>15</v>
      </c>
      <c r="G137" s="82">
        <v>3222135</v>
      </c>
      <c r="H137" s="83" t="s">
        <v>94</v>
      </c>
      <c r="I137" s="84">
        <f t="shared" ref="I137:K137" si="34">SUM(I138:I139)</f>
        <v>38500</v>
      </c>
      <c r="J137" s="84">
        <f t="shared" si="34"/>
        <v>48125</v>
      </c>
      <c r="K137" s="84">
        <f t="shared" si="34"/>
        <v>24100</v>
      </c>
      <c r="L137" s="85" t="s">
        <v>261</v>
      </c>
      <c r="M137" s="86" t="s">
        <v>311</v>
      </c>
    </row>
    <row r="138" spans="1:13" ht="35.1" customHeight="1" x14ac:dyDescent="0.25">
      <c r="A138" s="28"/>
      <c r="B138" s="29"/>
      <c r="C138" s="30"/>
      <c r="D138" s="30"/>
      <c r="E138" s="30"/>
      <c r="F138" s="30"/>
      <c r="G138" s="32"/>
      <c r="H138" s="33" t="s">
        <v>95</v>
      </c>
      <c r="I138" s="34">
        <v>28500</v>
      </c>
      <c r="J138" s="34">
        <f>I138*1.25</f>
        <v>35625</v>
      </c>
      <c r="K138" s="34">
        <v>17800</v>
      </c>
      <c r="L138" s="35"/>
      <c r="M138" s="58"/>
    </row>
    <row r="139" spans="1:13" ht="35.1" customHeight="1" x14ac:dyDescent="0.25">
      <c r="A139" s="28"/>
      <c r="B139" s="29"/>
      <c r="C139" s="30"/>
      <c r="D139" s="30"/>
      <c r="E139" s="30"/>
      <c r="F139" s="30"/>
      <c r="G139" s="32"/>
      <c r="H139" s="33" t="s">
        <v>96</v>
      </c>
      <c r="I139" s="34">
        <v>10000</v>
      </c>
      <c r="J139" s="34">
        <f>I139*1.25</f>
        <v>12500</v>
      </c>
      <c r="K139" s="34">
        <v>6300</v>
      </c>
      <c r="L139" s="35"/>
      <c r="M139" s="58"/>
    </row>
    <row r="140" spans="1:13" ht="35.1" customHeight="1" x14ac:dyDescent="0.25">
      <c r="A140" s="79"/>
      <c r="B140" s="80" t="s">
        <v>184</v>
      </c>
      <c r="C140" s="81" t="s">
        <v>9</v>
      </c>
      <c r="D140" s="81"/>
      <c r="E140" s="81"/>
      <c r="F140" s="81"/>
      <c r="G140" s="82">
        <v>3222137</v>
      </c>
      <c r="H140" s="83" t="s">
        <v>97</v>
      </c>
      <c r="I140" s="84">
        <v>18600</v>
      </c>
      <c r="J140" s="84">
        <f t="shared" si="32"/>
        <v>23250</v>
      </c>
      <c r="K140" s="84">
        <v>23200</v>
      </c>
      <c r="L140" s="85" t="s">
        <v>261</v>
      </c>
      <c r="M140" s="86"/>
    </row>
    <row r="141" spans="1:13" ht="60" x14ac:dyDescent="0.25">
      <c r="A141" s="79"/>
      <c r="B141" s="80" t="s">
        <v>259</v>
      </c>
      <c r="C141" s="81" t="s">
        <v>98</v>
      </c>
      <c r="D141" s="81" t="s">
        <v>11</v>
      </c>
      <c r="E141" s="95" t="s">
        <v>395</v>
      </c>
      <c r="F141" s="81" t="s">
        <v>12</v>
      </c>
      <c r="G141" s="82">
        <v>3222138</v>
      </c>
      <c r="H141" s="83" t="s">
        <v>99</v>
      </c>
      <c r="I141" s="84">
        <v>25900</v>
      </c>
      <c r="J141" s="84">
        <f t="shared" si="32"/>
        <v>32375</v>
      </c>
      <c r="K141" s="84">
        <v>31400</v>
      </c>
      <c r="L141" s="85" t="s">
        <v>261</v>
      </c>
      <c r="M141" s="86" t="s">
        <v>311</v>
      </c>
    </row>
    <row r="142" spans="1:13" ht="36" x14ac:dyDescent="0.25">
      <c r="A142" s="79"/>
      <c r="B142" s="80" t="s">
        <v>183</v>
      </c>
      <c r="C142" s="81" t="s">
        <v>10</v>
      </c>
      <c r="D142" s="81" t="s">
        <v>163</v>
      </c>
      <c r="E142" s="95" t="s">
        <v>391</v>
      </c>
      <c r="F142" s="81" t="s">
        <v>15</v>
      </c>
      <c r="G142" s="82">
        <v>3222139</v>
      </c>
      <c r="H142" s="83" t="s">
        <v>100</v>
      </c>
      <c r="I142" s="84">
        <f t="shared" ref="I142:K142" si="35">SUM(I143:I147)</f>
        <v>159200</v>
      </c>
      <c r="J142" s="84">
        <f t="shared" si="35"/>
        <v>199000</v>
      </c>
      <c r="K142" s="84">
        <f t="shared" si="35"/>
        <v>99400</v>
      </c>
      <c r="L142" s="85" t="s">
        <v>261</v>
      </c>
      <c r="M142" s="86" t="s">
        <v>311</v>
      </c>
    </row>
    <row r="143" spans="1:13" ht="35.1" customHeight="1" x14ac:dyDescent="0.25">
      <c r="A143" s="28"/>
      <c r="B143" s="29"/>
      <c r="C143" s="30"/>
      <c r="D143" s="30"/>
      <c r="E143" s="30"/>
      <c r="F143" s="30"/>
      <c r="G143" s="32"/>
      <c r="H143" s="47" t="s">
        <v>101</v>
      </c>
      <c r="I143" s="34">
        <v>43800</v>
      </c>
      <c r="J143" s="34">
        <f>I143*1.25</f>
        <v>54750</v>
      </c>
      <c r="K143" s="34">
        <v>27400</v>
      </c>
      <c r="L143" s="35"/>
      <c r="M143" s="58"/>
    </row>
    <row r="144" spans="1:13" ht="35.1" customHeight="1" x14ac:dyDescent="0.25">
      <c r="A144" s="28"/>
      <c r="B144" s="29"/>
      <c r="C144" s="30"/>
      <c r="D144" s="30"/>
      <c r="E144" s="30"/>
      <c r="F144" s="30"/>
      <c r="G144" s="32"/>
      <c r="H144" s="33" t="s">
        <v>242</v>
      </c>
      <c r="I144" s="34">
        <v>57700</v>
      </c>
      <c r="J144" s="34">
        <f t="shared" si="32"/>
        <v>72125</v>
      </c>
      <c r="K144" s="34">
        <v>36000</v>
      </c>
      <c r="L144" s="35"/>
      <c r="M144" s="58"/>
    </row>
    <row r="145" spans="1:13" ht="35.1" customHeight="1" x14ac:dyDescent="0.25">
      <c r="A145" s="28"/>
      <c r="B145" s="29"/>
      <c r="C145" s="30"/>
      <c r="D145" s="30"/>
      <c r="E145" s="30"/>
      <c r="F145" s="30"/>
      <c r="G145" s="32"/>
      <c r="H145" s="33" t="s">
        <v>102</v>
      </c>
      <c r="I145" s="34">
        <v>42500</v>
      </c>
      <c r="J145" s="34">
        <f t="shared" si="32"/>
        <v>53125</v>
      </c>
      <c r="K145" s="34">
        <v>26500</v>
      </c>
      <c r="L145" s="35"/>
      <c r="M145" s="58"/>
    </row>
    <row r="146" spans="1:13" ht="35.1" customHeight="1" x14ac:dyDescent="0.25">
      <c r="A146" s="63"/>
      <c r="B146" s="64"/>
      <c r="C146" s="65"/>
      <c r="D146" s="65"/>
      <c r="E146" s="65"/>
      <c r="F146" s="65"/>
      <c r="G146" s="66"/>
      <c r="H146" s="47" t="s">
        <v>224</v>
      </c>
      <c r="I146" s="34">
        <v>4600</v>
      </c>
      <c r="J146" s="34">
        <f t="shared" si="32"/>
        <v>5750</v>
      </c>
      <c r="K146" s="34">
        <v>2900</v>
      </c>
      <c r="L146" s="35"/>
      <c r="M146" s="36"/>
    </row>
    <row r="147" spans="1:13" s="62" customFormat="1" ht="35.1" customHeight="1" x14ac:dyDescent="0.25">
      <c r="A147" s="72"/>
      <c r="B147" s="73"/>
      <c r="C147" s="74"/>
      <c r="D147" s="74"/>
      <c r="E147" s="74"/>
      <c r="F147" s="74"/>
      <c r="G147" s="76"/>
      <c r="H147" s="47" t="s">
        <v>309</v>
      </c>
      <c r="I147" s="48">
        <v>10600</v>
      </c>
      <c r="J147" s="34">
        <f t="shared" si="32"/>
        <v>13250</v>
      </c>
      <c r="K147" s="34">
        <v>6600</v>
      </c>
      <c r="L147" s="35"/>
      <c r="M147" s="78"/>
    </row>
    <row r="148" spans="1:13" ht="36" x14ac:dyDescent="0.25">
      <c r="A148" s="79"/>
      <c r="B148" s="80"/>
      <c r="C148" s="81"/>
      <c r="D148" s="81"/>
      <c r="E148" s="81"/>
      <c r="F148" s="81"/>
      <c r="G148" s="82">
        <v>3222140</v>
      </c>
      <c r="H148" s="83" t="s">
        <v>165</v>
      </c>
      <c r="I148" s="84">
        <f t="shared" ref="I148" si="36">I149</f>
        <v>21200</v>
      </c>
      <c r="J148" s="84">
        <f t="shared" ref="J148" si="37">J149</f>
        <v>26500</v>
      </c>
      <c r="K148" s="84">
        <f t="shared" ref="K148" si="38">K149</f>
        <v>26500</v>
      </c>
      <c r="L148" s="84"/>
      <c r="M148" s="86" t="s">
        <v>311</v>
      </c>
    </row>
    <row r="149" spans="1:13" ht="35.1" customHeight="1" x14ac:dyDescent="0.25">
      <c r="A149" s="28"/>
      <c r="B149" s="29" t="s">
        <v>180</v>
      </c>
      <c r="C149" s="30" t="s">
        <v>9</v>
      </c>
      <c r="D149" s="30"/>
      <c r="E149" s="30"/>
      <c r="F149" s="30"/>
      <c r="G149" s="32">
        <v>3222140</v>
      </c>
      <c r="H149" s="33" t="s">
        <v>384</v>
      </c>
      <c r="I149" s="34">
        <v>21200</v>
      </c>
      <c r="J149" s="34">
        <f t="shared" si="32"/>
        <v>26500</v>
      </c>
      <c r="K149" s="34">
        <f>J149</f>
        <v>26500</v>
      </c>
      <c r="L149" s="35" t="s">
        <v>261</v>
      </c>
      <c r="M149" s="58"/>
    </row>
    <row r="150" spans="1:13" ht="35.1" customHeight="1" x14ac:dyDescent="0.25">
      <c r="A150" s="79"/>
      <c r="B150" s="80"/>
      <c r="C150" s="81"/>
      <c r="D150" s="81"/>
      <c r="E150" s="81"/>
      <c r="F150" s="81"/>
      <c r="G150" s="82">
        <v>32229</v>
      </c>
      <c r="H150" s="83" t="s">
        <v>103</v>
      </c>
      <c r="I150" s="84">
        <f t="shared" ref="I150" si="39">I151</f>
        <v>25200</v>
      </c>
      <c r="J150" s="84">
        <f t="shared" ref="J150" si="40">J151</f>
        <v>31500</v>
      </c>
      <c r="K150" s="84">
        <f t="shared" ref="K150" si="41">K151</f>
        <v>25200</v>
      </c>
      <c r="L150" s="85"/>
      <c r="M150" s="86"/>
    </row>
    <row r="151" spans="1:13" ht="35.1" customHeight="1" x14ac:dyDescent="0.25">
      <c r="A151" s="28"/>
      <c r="B151" s="29" t="s">
        <v>185</v>
      </c>
      <c r="C151" s="30" t="s">
        <v>9</v>
      </c>
      <c r="D151" s="30"/>
      <c r="E151" s="30"/>
      <c r="F151" s="30"/>
      <c r="G151" s="32">
        <v>3222921</v>
      </c>
      <c r="H151" s="33" t="s">
        <v>104</v>
      </c>
      <c r="I151" s="96">
        <v>25200</v>
      </c>
      <c r="J151" s="96">
        <f t="shared" si="32"/>
        <v>31500</v>
      </c>
      <c r="K151" s="96">
        <f>I151</f>
        <v>25200</v>
      </c>
      <c r="L151" s="35" t="s">
        <v>261</v>
      </c>
      <c r="M151" s="36"/>
    </row>
    <row r="152" spans="1:13" ht="35.1" customHeight="1" x14ac:dyDescent="0.25">
      <c r="A152" s="38"/>
      <c r="B152" s="39"/>
      <c r="C152" s="40"/>
      <c r="D152" s="40"/>
      <c r="E152" s="40"/>
      <c r="F152" s="40"/>
      <c r="G152" s="41">
        <v>3223</v>
      </c>
      <c r="H152" s="42" t="s">
        <v>105</v>
      </c>
      <c r="I152" s="45">
        <f t="shared" ref="I152:K152" si="42">SUM(I153:I155)</f>
        <v>327200</v>
      </c>
      <c r="J152" s="45">
        <f t="shared" si="42"/>
        <v>409000</v>
      </c>
      <c r="K152" s="45">
        <f t="shared" si="42"/>
        <v>398000</v>
      </c>
      <c r="L152" s="46"/>
      <c r="M152" s="97"/>
    </row>
    <row r="153" spans="1:13" ht="48" x14ac:dyDescent="0.25">
      <c r="A153" s="28"/>
      <c r="B153" s="29"/>
      <c r="C153" s="30"/>
      <c r="D153" s="30"/>
      <c r="E153" s="30"/>
      <c r="F153" s="30"/>
      <c r="G153" s="32">
        <v>32231</v>
      </c>
      <c r="H153" s="33" t="s">
        <v>284</v>
      </c>
      <c r="I153" s="34">
        <v>126100</v>
      </c>
      <c r="J153" s="96">
        <f t="shared" si="32"/>
        <v>157625</v>
      </c>
      <c r="K153" s="96">
        <v>152900</v>
      </c>
      <c r="L153" s="35" t="s">
        <v>261</v>
      </c>
      <c r="M153" s="36" t="s">
        <v>379</v>
      </c>
    </row>
    <row r="154" spans="1:13" ht="48" x14ac:dyDescent="0.25">
      <c r="A154" s="28"/>
      <c r="B154" s="29"/>
      <c r="C154" s="30"/>
      <c r="D154" s="30"/>
      <c r="E154" s="30"/>
      <c r="F154" s="30"/>
      <c r="G154" s="32">
        <v>32233</v>
      </c>
      <c r="H154" s="33" t="s">
        <v>106</v>
      </c>
      <c r="I154" s="34">
        <v>126100</v>
      </c>
      <c r="J154" s="96">
        <f t="shared" si="32"/>
        <v>157625</v>
      </c>
      <c r="K154" s="96">
        <v>152900</v>
      </c>
      <c r="L154" s="35" t="s">
        <v>261</v>
      </c>
      <c r="M154" s="36" t="s">
        <v>379</v>
      </c>
    </row>
    <row r="155" spans="1:13" ht="48" x14ac:dyDescent="0.25">
      <c r="A155" s="98"/>
      <c r="B155" s="29"/>
      <c r="C155" s="33"/>
      <c r="D155" s="33"/>
      <c r="E155" s="33"/>
      <c r="F155" s="33"/>
      <c r="G155" s="32">
        <v>32234</v>
      </c>
      <c r="H155" s="47" t="s">
        <v>107</v>
      </c>
      <c r="I155" s="34">
        <v>75000</v>
      </c>
      <c r="J155" s="96">
        <f t="shared" si="32"/>
        <v>93750</v>
      </c>
      <c r="K155" s="96">
        <v>92200</v>
      </c>
      <c r="L155" s="35" t="s">
        <v>261</v>
      </c>
      <c r="M155" s="36" t="s">
        <v>379</v>
      </c>
    </row>
    <row r="156" spans="1:13" ht="35.1" customHeight="1" x14ac:dyDescent="0.25">
      <c r="A156" s="38"/>
      <c r="B156" s="39"/>
      <c r="C156" s="40"/>
      <c r="D156" s="40"/>
      <c r="E156" s="40"/>
      <c r="F156" s="40"/>
      <c r="G156" s="41">
        <v>3224236</v>
      </c>
      <c r="H156" s="42" t="s">
        <v>108</v>
      </c>
      <c r="I156" s="45">
        <f t="shared" ref="I156" si="43">SUM(I157,I164)</f>
        <v>130200</v>
      </c>
      <c r="J156" s="45">
        <f t="shared" ref="J156" si="44">SUM(J157,J164)</f>
        <v>162750</v>
      </c>
      <c r="K156" s="45">
        <f t="shared" ref="K156" si="45">SUM(K157,K164)</f>
        <v>130100</v>
      </c>
      <c r="L156" s="46"/>
      <c r="M156" s="49"/>
    </row>
    <row r="157" spans="1:13" ht="35.1" customHeight="1" x14ac:dyDescent="0.25">
      <c r="A157" s="79"/>
      <c r="B157" s="80">
        <v>24950000</v>
      </c>
      <c r="C157" s="81" t="s">
        <v>10</v>
      </c>
      <c r="D157" s="81" t="s">
        <v>11</v>
      </c>
      <c r="E157" s="95"/>
      <c r="F157" s="81" t="s">
        <v>12</v>
      </c>
      <c r="G157" s="82">
        <v>3224236</v>
      </c>
      <c r="H157" s="83" t="s">
        <v>109</v>
      </c>
      <c r="I157" s="84">
        <f t="shared" ref="I157:K157" si="46">SUM(I158:I163)</f>
        <v>63200</v>
      </c>
      <c r="J157" s="84">
        <f t="shared" si="46"/>
        <v>79000</v>
      </c>
      <c r="K157" s="84">
        <f t="shared" si="46"/>
        <v>63100</v>
      </c>
      <c r="L157" s="85" t="s">
        <v>261</v>
      </c>
      <c r="M157" s="86" t="s">
        <v>311</v>
      </c>
    </row>
    <row r="158" spans="1:13" ht="35.1" customHeight="1" x14ac:dyDescent="0.25">
      <c r="A158" s="28"/>
      <c r="B158" s="29"/>
      <c r="C158" s="30"/>
      <c r="D158" s="30"/>
      <c r="E158" s="30"/>
      <c r="F158" s="30"/>
      <c r="G158" s="32"/>
      <c r="H158" s="33" t="s">
        <v>235</v>
      </c>
      <c r="I158" s="34">
        <v>10000</v>
      </c>
      <c r="J158" s="96">
        <f t="shared" si="32"/>
        <v>12500</v>
      </c>
      <c r="K158" s="96">
        <f>I158</f>
        <v>10000</v>
      </c>
      <c r="L158" s="35"/>
      <c r="M158" s="68"/>
    </row>
    <row r="159" spans="1:13" ht="35.1" customHeight="1" x14ac:dyDescent="0.25">
      <c r="A159" s="28"/>
      <c r="B159" s="29"/>
      <c r="C159" s="30"/>
      <c r="D159" s="30"/>
      <c r="E159" s="30"/>
      <c r="F159" s="30"/>
      <c r="G159" s="32"/>
      <c r="H159" s="33" t="s">
        <v>236</v>
      </c>
      <c r="I159" s="34">
        <v>17300</v>
      </c>
      <c r="J159" s="96">
        <f t="shared" ref="J159:J163" si="47">I159*1.25</f>
        <v>21625</v>
      </c>
      <c r="K159" s="96">
        <v>17200</v>
      </c>
      <c r="L159" s="35"/>
      <c r="M159" s="58"/>
    </row>
    <row r="160" spans="1:13" ht="35.1" customHeight="1" x14ac:dyDescent="0.25">
      <c r="A160" s="28"/>
      <c r="B160" s="29"/>
      <c r="C160" s="30"/>
      <c r="D160" s="30"/>
      <c r="E160" s="30"/>
      <c r="F160" s="30"/>
      <c r="G160" s="32"/>
      <c r="H160" s="33" t="s">
        <v>168</v>
      </c>
      <c r="I160" s="34">
        <v>8000</v>
      </c>
      <c r="J160" s="96">
        <f t="shared" si="47"/>
        <v>10000</v>
      </c>
      <c r="K160" s="96">
        <f t="shared" ref="K160:K163" si="48">I160</f>
        <v>8000</v>
      </c>
      <c r="L160" s="35"/>
      <c r="M160" s="58"/>
    </row>
    <row r="161" spans="1:13" ht="35.1" customHeight="1" x14ac:dyDescent="0.25">
      <c r="A161" s="28"/>
      <c r="B161" s="29"/>
      <c r="C161" s="30"/>
      <c r="D161" s="30"/>
      <c r="E161" s="30"/>
      <c r="F161" s="30"/>
      <c r="G161" s="32"/>
      <c r="H161" s="33" t="s">
        <v>169</v>
      </c>
      <c r="I161" s="34">
        <v>13900</v>
      </c>
      <c r="J161" s="96">
        <f t="shared" si="47"/>
        <v>17375</v>
      </c>
      <c r="K161" s="96">
        <f t="shared" si="48"/>
        <v>13900</v>
      </c>
      <c r="L161" s="35"/>
      <c r="M161" s="58"/>
    </row>
    <row r="162" spans="1:13" ht="35.1" customHeight="1" x14ac:dyDescent="0.25">
      <c r="A162" s="28"/>
      <c r="B162" s="29"/>
      <c r="C162" s="30"/>
      <c r="D162" s="30"/>
      <c r="E162" s="30"/>
      <c r="F162" s="30"/>
      <c r="G162" s="32"/>
      <c r="H162" s="33" t="s">
        <v>110</v>
      </c>
      <c r="I162" s="34">
        <v>10000</v>
      </c>
      <c r="J162" s="96">
        <f t="shared" si="47"/>
        <v>12500</v>
      </c>
      <c r="K162" s="96">
        <f t="shared" si="48"/>
        <v>10000</v>
      </c>
      <c r="L162" s="35"/>
      <c r="M162" s="58"/>
    </row>
    <row r="163" spans="1:13" ht="35.1" customHeight="1" x14ac:dyDescent="0.25">
      <c r="A163" s="28"/>
      <c r="B163" s="29"/>
      <c r="C163" s="30"/>
      <c r="D163" s="30"/>
      <c r="E163" s="30"/>
      <c r="F163" s="30"/>
      <c r="G163" s="32"/>
      <c r="H163" s="33" t="s">
        <v>396</v>
      </c>
      <c r="I163" s="34">
        <v>4000</v>
      </c>
      <c r="J163" s="96">
        <f t="shared" si="47"/>
        <v>5000</v>
      </c>
      <c r="K163" s="96">
        <f t="shared" si="48"/>
        <v>4000</v>
      </c>
      <c r="L163" s="35"/>
      <c r="M163" s="58"/>
    </row>
    <row r="164" spans="1:13" ht="36" x14ac:dyDescent="0.25">
      <c r="A164" s="79"/>
      <c r="B164" s="80" t="s">
        <v>231</v>
      </c>
      <c r="C164" s="81" t="s">
        <v>10</v>
      </c>
      <c r="D164" s="81" t="s">
        <v>11</v>
      </c>
      <c r="E164" s="95" t="s">
        <v>391</v>
      </c>
      <c r="F164" s="81" t="s">
        <v>12</v>
      </c>
      <c r="G164" s="82">
        <v>3224236</v>
      </c>
      <c r="H164" s="83" t="s">
        <v>111</v>
      </c>
      <c r="I164" s="84">
        <f t="shared" ref="I164:K164" si="49">SUM(I165:I169)</f>
        <v>67000</v>
      </c>
      <c r="J164" s="84">
        <f t="shared" si="49"/>
        <v>83750</v>
      </c>
      <c r="K164" s="84">
        <f t="shared" si="49"/>
        <v>67000</v>
      </c>
      <c r="L164" s="85" t="s">
        <v>261</v>
      </c>
      <c r="M164" s="86" t="s">
        <v>311</v>
      </c>
    </row>
    <row r="165" spans="1:13" ht="35.1" customHeight="1" x14ac:dyDescent="0.25">
      <c r="A165" s="63"/>
      <c r="B165" s="64"/>
      <c r="C165" s="65"/>
      <c r="D165" s="65"/>
      <c r="E165" s="65"/>
      <c r="F165" s="65"/>
      <c r="G165" s="66"/>
      <c r="H165" s="47" t="s">
        <v>244</v>
      </c>
      <c r="I165" s="48">
        <v>8600</v>
      </c>
      <c r="J165" s="96">
        <f t="shared" ref="J165:J169" si="50">I165*1.25</f>
        <v>10750</v>
      </c>
      <c r="K165" s="96">
        <f t="shared" ref="K165:K169" si="51">I165</f>
        <v>8600</v>
      </c>
      <c r="L165" s="67"/>
      <c r="M165" s="71"/>
    </row>
    <row r="166" spans="1:13" ht="35.1" customHeight="1" x14ac:dyDescent="0.25">
      <c r="A166" s="63"/>
      <c r="B166" s="64"/>
      <c r="C166" s="65"/>
      <c r="D166" s="65"/>
      <c r="E166" s="65"/>
      <c r="F166" s="65"/>
      <c r="G166" s="66"/>
      <c r="H166" s="47" t="s">
        <v>112</v>
      </c>
      <c r="I166" s="48">
        <v>8600</v>
      </c>
      <c r="J166" s="96">
        <f t="shared" si="50"/>
        <v>10750</v>
      </c>
      <c r="K166" s="96">
        <f t="shared" si="51"/>
        <v>8600</v>
      </c>
      <c r="L166" s="67"/>
      <c r="M166" s="36"/>
    </row>
    <row r="167" spans="1:13" ht="35.1" customHeight="1" x14ac:dyDescent="0.25">
      <c r="A167" s="72"/>
      <c r="B167" s="73"/>
      <c r="C167" s="74"/>
      <c r="D167" s="74"/>
      <c r="E167" s="74"/>
      <c r="F167" s="74"/>
      <c r="G167" s="76"/>
      <c r="H167" s="47" t="s">
        <v>113</v>
      </c>
      <c r="I167" s="48">
        <v>31200</v>
      </c>
      <c r="J167" s="96">
        <f t="shared" si="50"/>
        <v>39000</v>
      </c>
      <c r="K167" s="96">
        <f t="shared" si="51"/>
        <v>31200</v>
      </c>
      <c r="L167" s="67"/>
      <c r="M167" s="36"/>
    </row>
    <row r="168" spans="1:13" ht="35.1" customHeight="1" x14ac:dyDescent="0.25">
      <c r="A168" s="72"/>
      <c r="B168" s="73"/>
      <c r="C168" s="74"/>
      <c r="D168" s="74"/>
      <c r="E168" s="74"/>
      <c r="F168" s="74"/>
      <c r="G168" s="76"/>
      <c r="H168" s="47" t="s">
        <v>172</v>
      </c>
      <c r="I168" s="48">
        <v>6000</v>
      </c>
      <c r="J168" s="96">
        <f t="shared" si="50"/>
        <v>7500</v>
      </c>
      <c r="K168" s="96">
        <f t="shared" si="51"/>
        <v>6000</v>
      </c>
      <c r="L168" s="67"/>
      <c r="M168" s="36"/>
    </row>
    <row r="169" spans="1:13" ht="35.1" customHeight="1" x14ac:dyDescent="0.25">
      <c r="A169" s="63"/>
      <c r="B169" s="64"/>
      <c r="C169" s="65"/>
      <c r="D169" s="65"/>
      <c r="E169" s="65"/>
      <c r="F169" s="65"/>
      <c r="G169" s="66"/>
      <c r="H169" s="47" t="s">
        <v>114</v>
      </c>
      <c r="I169" s="48">
        <v>12600</v>
      </c>
      <c r="J169" s="96">
        <f t="shared" si="50"/>
        <v>15750</v>
      </c>
      <c r="K169" s="96">
        <f t="shared" si="51"/>
        <v>12600</v>
      </c>
      <c r="L169" s="67"/>
      <c r="M169" s="36"/>
    </row>
    <row r="170" spans="1:13" ht="35.1" customHeight="1" x14ac:dyDescent="0.25">
      <c r="A170" s="38"/>
      <c r="B170" s="39"/>
      <c r="C170" s="40"/>
      <c r="D170" s="40"/>
      <c r="E170" s="40"/>
      <c r="F170" s="40"/>
      <c r="G170" s="41">
        <v>32244</v>
      </c>
      <c r="H170" s="42" t="s">
        <v>273</v>
      </c>
      <c r="I170" s="45">
        <f t="shared" ref="I170:K170" si="52">I171</f>
        <v>27200</v>
      </c>
      <c r="J170" s="45">
        <f t="shared" si="52"/>
        <v>34000</v>
      </c>
      <c r="K170" s="45">
        <f t="shared" si="52"/>
        <v>33000</v>
      </c>
      <c r="L170" s="46"/>
      <c r="M170" s="44"/>
    </row>
    <row r="171" spans="1:13" ht="35.1" customHeight="1" x14ac:dyDescent="0.25">
      <c r="A171" s="63"/>
      <c r="B171" s="64" t="s">
        <v>186</v>
      </c>
      <c r="C171" s="65" t="s">
        <v>9</v>
      </c>
      <c r="D171" s="65"/>
      <c r="E171" s="99"/>
      <c r="F171" s="65"/>
      <c r="G171" s="66">
        <v>322444</v>
      </c>
      <c r="H171" s="47" t="s">
        <v>274</v>
      </c>
      <c r="I171" s="48">
        <v>27200</v>
      </c>
      <c r="J171" s="96">
        <f t="shared" si="32"/>
        <v>34000</v>
      </c>
      <c r="K171" s="96">
        <v>33000</v>
      </c>
      <c r="L171" s="67" t="s">
        <v>261</v>
      </c>
      <c r="M171" s="36"/>
    </row>
    <row r="172" spans="1:13" ht="35.1" customHeight="1" x14ac:dyDescent="0.25">
      <c r="A172" s="38"/>
      <c r="B172" s="39"/>
      <c r="C172" s="40"/>
      <c r="D172" s="40"/>
      <c r="E172" s="40"/>
      <c r="F172" s="40"/>
      <c r="G172" s="41">
        <v>3225</v>
      </c>
      <c r="H172" s="42" t="s">
        <v>425</v>
      </c>
      <c r="I172" s="45">
        <f t="shared" ref="I172" si="53">I173</f>
        <v>33200</v>
      </c>
      <c r="J172" s="45">
        <f t="shared" ref="J172" si="54">J173</f>
        <v>41500</v>
      </c>
      <c r="K172" s="45">
        <f t="shared" ref="K172" si="55">K173</f>
        <v>33200</v>
      </c>
      <c r="L172" s="46"/>
      <c r="M172" s="44"/>
    </row>
    <row r="173" spans="1:13" ht="36" x14ac:dyDescent="0.25">
      <c r="A173" s="50"/>
      <c r="B173" s="100" t="s">
        <v>414</v>
      </c>
      <c r="C173" s="52" t="s">
        <v>10</v>
      </c>
      <c r="D173" s="52" t="s">
        <v>11</v>
      </c>
      <c r="E173" s="88" t="s">
        <v>391</v>
      </c>
      <c r="F173" s="52" t="s">
        <v>12</v>
      </c>
      <c r="G173" s="54" t="s">
        <v>370</v>
      </c>
      <c r="H173" s="60" t="s">
        <v>397</v>
      </c>
      <c r="I173" s="55">
        <f t="shared" ref="I173:K173" si="56">SUM(I174:I175)</f>
        <v>33200</v>
      </c>
      <c r="J173" s="55">
        <f t="shared" si="56"/>
        <v>41500</v>
      </c>
      <c r="K173" s="55">
        <f t="shared" si="56"/>
        <v>33200</v>
      </c>
      <c r="L173" s="56"/>
      <c r="M173" s="57" t="s">
        <v>311</v>
      </c>
    </row>
    <row r="174" spans="1:13" ht="35.1" customHeight="1" x14ac:dyDescent="0.25">
      <c r="A174" s="72"/>
      <c r="B174" s="73"/>
      <c r="C174" s="65"/>
      <c r="D174" s="74"/>
      <c r="E174" s="74"/>
      <c r="F174" s="74"/>
      <c r="G174" s="66"/>
      <c r="H174" s="47" t="s">
        <v>371</v>
      </c>
      <c r="I174" s="48">
        <v>23200</v>
      </c>
      <c r="J174" s="48">
        <f t="shared" si="32"/>
        <v>29000</v>
      </c>
      <c r="K174" s="48">
        <f>I174</f>
        <v>23200</v>
      </c>
      <c r="L174" s="77" t="s">
        <v>261</v>
      </c>
      <c r="M174" s="36"/>
    </row>
    <row r="175" spans="1:13" ht="35.1" customHeight="1" x14ac:dyDescent="0.25">
      <c r="A175" s="72"/>
      <c r="B175" s="73"/>
      <c r="C175" s="65"/>
      <c r="D175" s="74"/>
      <c r="E175" s="74"/>
      <c r="F175" s="74"/>
      <c r="G175" s="66"/>
      <c r="H175" s="47" t="s">
        <v>372</v>
      </c>
      <c r="I175" s="48">
        <v>10000</v>
      </c>
      <c r="J175" s="48">
        <f t="shared" si="32"/>
        <v>12500</v>
      </c>
      <c r="K175" s="48">
        <f>I175</f>
        <v>10000</v>
      </c>
      <c r="L175" s="77" t="s">
        <v>261</v>
      </c>
      <c r="M175" s="78"/>
    </row>
    <row r="176" spans="1:13" ht="35.1" customHeight="1" x14ac:dyDescent="0.25">
      <c r="A176" s="38"/>
      <c r="B176" s="39" t="s">
        <v>409</v>
      </c>
      <c r="C176" s="40" t="s">
        <v>10</v>
      </c>
      <c r="D176" s="40" t="s">
        <v>11</v>
      </c>
      <c r="E176" s="101" t="s">
        <v>390</v>
      </c>
      <c r="F176" s="40" t="s">
        <v>12</v>
      </c>
      <c r="G176" s="41">
        <v>32272</v>
      </c>
      <c r="H176" s="42" t="s">
        <v>398</v>
      </c>
      <c r="I176" s="45">
        <f t="shared" ref="I176:K176" si="57">SUM(I177:I180)</f>
        <v>27200</v>
      </c>
      <c r="J176" s="45">
        <f t="shared" si="57"/>
        <v>34000</v>
      </c>
      <c r="K176" s="45">
        <f t="shared" si="57"/>
        <v>33000</v>
      </c>
      <c r="L176" s="46"/>
      <c r="M176" s="44" t="s">
        <v>311</v>
      </c>
    </row>
    <row r="177" spans="1:15" ht="35.1" customHeight="1" x14ac:dyDescent="0.25">
      <c r="A177" s="28"/>
      <c r="B177" s="29"/>
      <c r="C177" s="30"/>
      <c r="D177" s="30"/>
      <c r="E177" s="102"/>
      <c r="F177" s="30"/>
      <c r="G177" s="32" t="s">
        <v>377</v>
      </c>
      <c r="H177" s="33" t="s">
        <v>359</v>
      </c>
      <c r="I177" s="34">
        <v>9300</v>
      </c>
      <c r="J177" s="96">
        <f t="shared" si="32"/>
        <v>11625</v>
      </c>
      <c r="K177" s="96">
        <v>11300</v>
      </c>
      <c r="L177" s="35" t="s">
        <v>261</v>
      </c>
      <c r="M177" s="58"/>
    </row>
    <row r="178" spans="1:15" ht="35.1" customHeight="1" x14ac:dyDescent="0.25">
      <c r="A178" s="28"/>
      <c r="B178" s="29"/>
      <c r="C178" s="30"/>
      <c r="D178" s="30"/>
      <c r="E178" s="102"/>
      <c r="F178" s="30"/>
      <c r="G178" s="32" t="s">
        <v>377</v>
      </c>
      <c r="H178" s="33" t="s">
        <v>360</v>
      </c>
      <c r="I178" s="34">
        <v>7300</v>
      </c>
      <c r="J178" s="96">
        <f t="shared" si="32"/>
        <v>9125</v>
      </c>
      <c r="K178" s="96">
        <v>8800</v>
      </c>
      <c r="L178" s="35" t="s">
        <v>261</v>
      </c>
      <c r="M178" s="58"/>
    </row>
    <row r="179" spans="1:15" ht="35.1" customHeight="1" x14ac:dyDescent="0.25">
      <c r="A179" s="28"/>
      <c r="B179" s="29"/>
      <c r="C179" s="30"/>
      <c r="D179" s="30"/>
      <c r="E179" s="102"/>
      <c r="F179" s="30"/>
      <c r="G179" s="32" t="s">
        <v>377</v>
      </c>
      <c r="H179" s="33" t="s">
        <v>361</v>
      </c>
      <c r="I179" s="34">
        <v>3300</v>
      </c>
      <c r="J179" s="96">
        <f t="shared" si="32"/>
        <v>4125</v>
      </c>
      <c r="K179" s="96">
        <v>4000</v>
      </c>
      <c r="L179" s="35" t="s">
        <v>261</v>
      </c>
      <c r="M179" s="58"/>
    </row>
    <row r="180" spans="1:15" ht="35.1" customHeight="1" x14ac:dyDescent="0.25">
      <c r="A180" s="28"/>
      <c r="B180" s="29"/>
      <c r="C180" s="30"/>
      <c r="D180" s="30"/>
      <c r="E180" s="102"/>
      <c r="F180" s="30"/>
      <c r="G180" s="32" t="s">
        <v>370</v>
      </c>
      <c r="H180" s="33" t="s">
        <v>369</v>
      </c>
      <c r="I180" s="34">
        <v>7300</v>
      </c>
      <c r="J180" s="96">
        <f t="shared" si="32"/>
        <v>9125</v>
      </c>
      <c r="K180" s="96">
        <v>8900</v>
      </c>
      <c r="L180" s="35" t="s">
        <v>261</v>
      </c>
      <c r="M180" s="58"/>
    </row>
    <row r="181" spans="1:15" ht="35.1" customHeight="1" x14ac:dyDescent="0.25">
      <c r="A181" s="38"/>
      <c r="B181" s="39"/>
      <c r="C181" s="40"/>
      <c r="D181" s="40"/>
      <c r="E181" s="40"/>
      <c r="F181" s="40"/>
      <c r="G181" s="41">
        <v>3231</v>
      </c>
      <c r="H181" s="42" t="s">
        <v>115</v>
      </c>
      <c r="I181" s="45">
        <f t="shared" ref="I181:K181" si="58">SUM(I182,I185)</f>
        <v>92200</v>
      </c>
      <c r="J181" s="45">
        <f t="shared" si="58"/>
        <v>115250</v>
      </c>
      <c r="K181" s="45">
        <f t="shared" si="58"/>
        <v>111800</v>
      </c>
      <c r="L181" s="46"/>
      <c r="M181" s="44"/>
    </row>
    <row r="182" spans="1:15" ht="35.1" customHeight="1" x14ac:dyDescent="0.25">
      <c r="A182" s="79"/>
      <c r="B182" s="80"/>
      <c r="C182" s="81"/>
      <c r="D182" s="81"/>
      <c r="E182" s="81"/>
      <c r="F182" s="81"/>
      <c r="G182" s="82">
        <v>32311</v>
      </c>
      <c r="H182" s="83" t="s">
        <v>116</v>
      </c>
      <c r="I182" s="84">
        <f t="shared" ref="I182:K182" si="59">SUM(I183:I184)</f>
        <v>75600</v>
      </c>
      <c r="J182" s="84">
        <f t="shared" si="59"/>
        <v>94500</v>
      </c>
      <c r="K182" s="84">
        <f t="shared" si="59"/>
        <v>91700</v>
      </c>
      <c r="L182" s="85"/>
      <c r="M182" s="86"/>
    </row>
    <row r="183" spans="1:15" ht="48" x14ac:dyDescent="0.25">
      <c r="A183" s="28"/>
      <c r="B183" s="64"/>
      <c r="C183" s="65"/>
      <c r="D183" s="65"/>
      <c r="E183" s="65"/>
      <c r="F183" s="65"/>
      <c r="G183" s="66" t="s">
        <v>377</v>
      </c>
      <c r="H183" s="47" t="s">
        <v>117</v>
      </c>
      <c r="I183" s="48">
        <v>25200</v>
      </c>
      <c r="J183" s="96">
        <f t="shared" si="32"/>
        <v>31500</v>
      </c>
      <c r="K183" s="96">
        <v>31500</v>
      </c>
      <c r="L183" s="35" t="s">
        <v>261</v>
      </c>
      <c r="M183" s="36" t="s">
        <v>379</v>
      </c>
    </row>
    <row r="184" spans="1:15" ht="48" x14ac:dyDescent="0.25">
      <c r="A184" s="28"/>
      <c r="B184" s="64"/>
      <c r="C184" s="65"/>
      <c r="D184" s="65"/>
      <c r="E184" s="65"/>
      <c r="F184" s="65"/>
      <c r="G184" s="66" t="s">
        <v>377</v>
      </c>
      <c r="H184" s="47" t="s">
        <v>355</v>
      </c>
      <c r="I184" s="48">
        <v>50400</v>
      </c>
      <c r="J184" s="96">
        <f t="shared" si="32"/>
        <v>63000</v>
      </c>
      <c r="K184" s="96">
        <v>60200</v>
      </c>
      <c r="L184" s="35" t="s">
        <v>261</v>
      </c>
      <c r="M184" s="36" t="s">
        <v>379</v>
      </c>
    </row>
    <row r="185" spans="1:15" ht="48" x14ac:dyDescent="0.25">
      <c r="A185" s="79"/>
      <c r="B185" s="80"/>
      <c r="C185" s="81"/>
      <c r="D185" s="81"/>
      <c r="E185" s="81"/>
      <c r="F185" s="81"/>
      <c r="G185" s="82">
        <v>32313</v>
      </c>
      <c r="H185" s="83" t="s">
        <v>118</v>
      </c>
      <c r="I185" s="84">
        <v>16600</v>
      </c>
      <c r="J185" s="84">
        <f t="shared" si="32"/>
        <v>20750</v>
      </c>
      <c r="K185" s="84">
        <v>20100</v>
      </c>
      <c r="L185" s="85" t="s">
        <v>261</v>
      </c>
      <c r="M185" s="86" t="s">
        <v>379</v>
      </c>
    </row>
    <row r="186" spans="1:15" ht="35.1" customHeight="1" x14ac:dyDescent="0.25">
      <c r="A186" s="38"/>
      <c r="B186" s="39"/>
      <c r="C186" s="40"/>
      <c r="D186" s="40"/>
      <c r="E186" s="40"/>
      <c r="F186" s="40"/>
      <c r="G186" s="41">
        <v>3232</v>
      </c>
      <c r="H186" s="42" t="s">
        <v>119</v>
      </c>
      <c r="I186" s="45">
        <f>SUM(I187,I190,I251)</f>
        <v>672700</v>
      </c>
      <c r="J186" s="45">
        <f>SUM(J187,J190,J251)</f>
        <v>840875</v>
      </c>
      <c r="K186" s="45">
        <f>SUM(K187,K190,K251)</f>
        <v>407900</v>
      </c>
      <c r="L186" s="46"/>
      <c r="M186" s="44"/>
    </row>
    <row r="187" spans="1:15" ht="35.1" customHeight="1" x14ac:dyDescent="0.25">
      <c r="A187" s="79"/>
      <c r="B187" s="80" t="s">
        <v>187</v>
      </c>
      <c r="C187" s="81" t="s">
        <v>9</v>
      </c>
      <c r="D187" s="81"/>
      <c r="E187" s="81"/>
      <c r="F187" s="81"/>
      <c r="G187" s="82">
        <v>32321</v>
      </c>
      <c r="H187" s="83" t="s">
        <v>120</v>
      </c>
      <c r="I187" s="84">
        <f t="shared" ref="I187:K187" si="60">SUM(I188:I189)</f>
        <v>13200</v>
      </c>
      <c r="J187" s="84">
        <f t="shared" si="60"/>
        <v>16500</v>
      </c>
      <c r="K187" s="84">
        <f t="shared" si="60"/>
        <v>16100</v>
      </c>
      <c r="L187" s="85" t="s">
        <v>261</v>
      </c>
      <c r="M187" s="86"/>
    </row>
    <row r="188" spans="1:15" ht="35.1" customHeight="1" x14ac:dyDescent="0.25">
      <c r="A188" s="28"/>
      <c r="B188" s="29"/>
      <c r="C188" s="30"/>
      <c r="D188" s="30"/>
      <c r="E188" s="30"/>
      <c r="F188" s="30"/>
      <c r="G188" s="32"/>
      <c r="H188" s="33" t="s">
        <v>121</v>
      </c>
      <c r="I188" s="34">
        <v>6600</v>
      </c>
      <c r="J188" s="96">
        <f t="shared" si="32"/>
        <v>8250</v>
      </c>
      <c r="K188" s="96">
        <v>8050</v>
      </c>
      <c r="L188" s="35"/>
      <c r="M188" s="58"/>
    </row>
    <row r="189" spans="1:15" ht="35.1" customHeight="1" x14ac:dyDescent="0.25">
      <c r="A189" s="28"/>
      <c r="B189" s="29"/>
      <c r="C189" s="30"/>
      <c r="D189" s="30"/>
      <c r="E189" s="30"/>
      <c r="F189" s="30"/>
      <c r="G189" s="32"/>
      <c r="H189" s="33" t="s">
        <v>122</v>
      </c>
      <c r="I189" s="34">
        <v>6600</v>
      </c>
      <c r="J189" s="96">
        <f t="shared" ref="J189:J253" si="61">I189*1.25</f>
        <v>8250</v>
      </c>
      <c r="K189" s="96">
        <v>8050</v>
      </c>
      <c r="L189" s="35"/>
      <c r="M189" s="58"/>
    </row>
    <row r="190" spans="1:15" ht="35.1" customHeight="1" x14ac:dyDescent="0.25">
      <c r="A190" s="79"/>
      <c r="B190" s="80"/>
      <c r="C190" s="81"/>
      <c r="D190" s="81"/>
      <c r="E190" s="81"/>
      <c r="F190" s="81"/>
      <c r="G190" s="82">
        <v>32322</v>
      </c>
      <c r="H190" s="83" t="s">
        <v>123</v>
      </c>
      <c r="I190" s="84">
        <f t="shared" ref="I190:K190" si="62">SUM(I191:I195)+I200</f>
        <v>569200</v>
      </c>
      <c r="J190" s="84">
        <f t="shared" si="62"/>
        <v>711500</v>
      </c>
      <c r="K190" s="84">
        <f t="shared" si="62"/>
        <v>329700</v>
      </c>
      <c r="L190" s="85" t="s">
        <v>261</v>
      </c>
      <c r="M190" s="86"/>
    </row>
    <row r="191" spans="1:15" ht="35.1" customHeight="1" x14ac:dyDescent="0.25">
      <c r="A191" s="103"/>
      <c r="B191" s="64" t="s">
        <v>435</v>
      </c>
      <c r="C191" s="65"/>
      <c r="D191" s="65"/>
      <c r="E191" s="65"/>
      <c r="F191" s="65"/>
      <c r="G191" s="65"/>
      <c r="H191" s="47" t="s">
        <v>124</v>
      </c>
      <c r="I191" s="48">
        <v>2000</v>
      </c>
      <c r="J191" s="96">
        <f t="shared" si="61"/>
        <v>2500</v>
      </c>
      <c r="K191" s="96">
        <v>2440</v>
      </c>
      <c r="L191" s="104"/>
      <c r="M191" s="36"/>
      <c r="O191" s="11"/>
    </row>
    <row r="192" spans="1:15" ht="35.1" customHeight="1" x14ac:dyDescent="0.25">
      <c r="A192" s="103"/>
      <c r="B192" s="64" t="s">
        <v>288</v>
      </c>
      <c r="C192" s="65" t="s">
        <v>9</v>
      </c>
      <c r="D192" s="65"/>
      <c r="E192" s="65"/>
      <c r="F192" s="65"/>
      <c r="G192" s="65"/>
      <c r="H192" s="47" t="s">
        <v>125</v>
      </c>
      <c r="I192" s="48">
        <v>10600</v>
      </c>
      <c r="J192" s="96">
        <f t="shared" si="61"/>
        <v>13250</v>
      </c>
      <c r="K192" s="96">
        <v>12850</v>
      </c>
      <c r="L192" s="104"/>
      <c r="M192" s="36"/>
      <c r="O192" s="11"/>
    </row>
    <row r="193" spans="1:15" ht="35.1" customHeight="1" x14ac:dyDescent="0.25">
      <c r="A193" s="103"/>
      <c r="B193" s="64" t="s">
        <v>424</v>
      </c>
      <c r="C193" s="65" t="s">
        <v>9</v>
      </c>
      <c r="D193" s="65"/>
      <c r="E193" s="65"/>
      <c r="F193" s="65"/>
      <c r="G193" s="65"/>
      <c r="H193" s="47" t="s">
        <v>423</v>
      </c>
      <c r="I193" s="48">
        <v>25200</v>
      </c>
      <c r="J193" s="96">
        <f>I193*1.25</f>
        <v>31500</v>
      </c>
      <c r="K193" s="96">
        <v>30560</v>
      </c>
      <c r="L193" s="104"/>
      <c r="M193" s="36"/>
      <c r="O193" s="11"/>
    </row>
    <row r="194" spans="1:15" ht="35.1" customHeight="1" x14ac:dyDescent="0.25">
      <c r="A194" s="103"/>
      <c r="B194" s="64" t="s">
        <v>287</v>
      </c>
      <c r="C194" s="65" t="s">
        <v>9</v>
      </c>
      <c r="D194" s="65"/>
      <c r="E194" s="65"/>
      <c r="F194" s="65"/>
      <c r="G194" s="65"/>
      <c r="H194" s="47" t="s">
        <v>126</v>
      </c>
      <c r="I194" s="48">
        <v>2700</v>
      </c>
      <c r="J194" s="96">
        <f t="shared" si="61"/>
        <v>3375</v>
      </c>
      <c r="K194" s="96">
        <v>3270</v>
      </c>
      <c r="L194" s="104"/>
      <c r="M194" s="36"/>
      <c r="O194" s="11"/>
    </row>
    <row r="195" spans="1:15" ht="36" x14ac:dyDescent="0.25">
      <c r="A195" s="105"/>
      <c r="B195" s="51" t="s">
        <v>188</v>
      </c>
      <c r="C195" s="52" t="s">
        <v>10</v>
      </c>
      <c r="D195" s="52" t="s">
        <v>11</v>
      </c>
      <c r="E195" s="52" t="s">
        <v>390</v>
      </c>
      <c r="F195" s="52" t="s">
        <v>240</v>
      </c>
      <c r="G195" s="52"/>
      <c r="H195" s="60" t="s">
        <v>127</v>
      </c>
      <c r="I195" s="55">
        <f t="shared" ref="I195:K195" si="63">SUM(I196:I199)</f>
        <v>30500</v>
      </c>
      <c r="J195" s="55">
        <f t="shared" si="63"/>
        <v>38125</v>
      </c>
      <c r="K195" s="55">
        <f t="shared" si="63"/>
        <v>31480</v>
      </c>
      <c r="L195" s="94" t="s">
        <v>261</v>
      </c>
      <c r="M195" s="57" t="s">
        <v>311</v>
      </c>
      <c r="O195" s="11"/>
    </row>
    <row r="196" spans="1:15" ht="35.1" customHeight="1" x14ac:dyDescent="0.25">
      <c r="A196" s="103"/>
      <c r="B196" s="64" t="s">
        <v>189</v>
      </c>
      <c r="C196" s="65" t="s">
        <v>9</v>
      </c>
      <c r="D196" s="65"/>
      <c r="E196" s="65"/>
      <c r="F196" s="65"/>
      <c r="G196" s="65"/>
      <c r="H196" s="47" t="s">
        <v>128</v>
      </c>
      <c r="I196" s="48">
        <v>11900</v>
      </c>
      <c r="J196" s="96">
        <f t="shared" si="61"/>
        <v>14875</v>
      </c>
      <c r="K196" s="96">
        <v>11900</v>
      </c>
      <c r="L196" s="104" t="s">
        <v>261</v>
      </c>
      <c r="M196" s="36"/>
      <c r="O196" s="11"/>
    </row>
    <row r="197" spans="1:15" ht="35.1" customHeight="1" x14ac:dyDescent="0.25">
      <c r="A197" s="103"/>
      <c r="B197" s="64" t="s">
        <v>410</v>
      </c>
      <c r="C197" s="65" t="s">
        <v>9</v>
      </c>
      <c r="D197" s="65"/>
      <c r="E197" s="65"/>
      <c r="F197" s="65"/>
      <c r="G197" s="106" t="s">
        <v>386</v>
      </c>
      <c r="H197" s="47" t="s">
        <v>385</v>
      </c>
      <c r="I197" s="48">
        <v>6000</v>
      </c>
      <c r="J197" s="96">
        <f t="shared" si="61"/>
        <v>7500</v>
      </c>
      <c r="K197" s="96">
        <v>6000</v>
      </c>
      <c r="L197" s="104" t="s">
        <v>261</v>
      </c>
      <c r="M197" s="36"/>
      <c r="O197" s="11"/>
    </row>
    <row r="198" spans="1:15" ht="35.1" customHeight="1" x14ac:dyDescent="0.25">
      <c r="A198" s="103"/>
      <c r="B198" s="64" t="s">
        <v>190</v>
      </c>
      <c r="C198" s="65" t="s">
        <v>9</v>
      </c>
      <c r="D198" s="65"/>
      <c r="E198" s="65"/>
      <c r="F198" s="65"/>
      <c r="G198" s="65"/>
      <c r="H198" s="47" t="s">
        <v>129</v>
      </c>
      <c r="I198" s="48">
        <v>4600</v>
      </c>
      <c r="J198" s="96">
        <f t="shared" si="61"/>
        <v>5750</v>
      </c>
      <c r="K198" s="96">
        <v>5580</v>
      </c>
      <c r="L198" s="104" t="s">
        <v>261</v>
      </c>
      <c r="M198" s="36"/>
      <c r="O198" s="11"/>
    </row>
    <row r="199" spans="1:15" ht="35.1" customHeight="1" x14ac:dyDescent="0.25">
      <c r="A199" s="103"/>
      <c r="B199" s="64" t="s">
        <v>307</v>
      </c>
      <c r="C199" s="65" t="s">
        <v>9</v>
      </c>
      <c r="D199" s="65"/>
      <c r="E199" s="65"/>
      <c r="F199" s="65"/>
      <c r="G199" s="65"/>
      <c r="H199" s="47" t="s">
        <v>308</v>
      </c>
      <c r="I199" s="48">
        <v>8000</v>
      </c>
      <c r="J199" s="96">
        <f t="shared" si="61"/>
        <v>10000</v>
      </c>
      <c r="K199" s="96">
        <v>8000</v>
      </c>
      <c r="L199" s="104" t="s">
        <v>261</v>
      </c>
      <c r="M199" s="36"/>
      <c r="O199" s="11"/>
    </row>
    <row r="200" spans="1:15" ht="36" x14ac:dyDescent="0.25">
      <c r="A200" s="105"/>
      <c r="B200" s="51" t="s">
        <v>191</v>
      </c>
      <c r="C200" s="52" t="s">
        <v>10</v>
      </c>
      <c r="D200" s="52" t="s">
        <v>163</v>
      </c>
      <c r="E200" s="88"/>
      <c r="F200" s="52" t="s">
        <v>15</v>
      </c>
      <c r="G200" s="54">
        <v>32322</v>
      </c>
      <c r="H200" s="60" t="s">
        <v>378</v>
      </c>
      <c r="I200" s="107">
        <f t="shared" ref="I200:K200" si="64">SUM(I201:I250)</f>
        <v>498200</v>
      </c>
      <c r="J200" s="107">
        <f t="shared" si="64"/>
        <v>622750</v>
      </c>
      <c r="K200" s="107">
        <f t="shared" si="64"/>
        <v>249100</v>
      </c>
      <c r="L200" s="94" t="s">
        <v>261</v>
      </c>
      <c r="M200" s="57" t="s">
        <v>311</v>
      </c>
      <c r="O200" s="11"/>
    </row>
    <row r="201" spans="1:15" ht="35.1" customHeight="1" x14ac:dyDescent="0.25">
      <c r="A201" s="108"/>
      <c r="B201" s="29"/>
      <c r="C201" s="30"/>
      <c r="D201" s="30"/>
      <c r="E201" s="30"/>
      <c r="F201" s="30"/>
      <c r="G201" s="30"/>
      <c r="H201" s="33" t="s">
        <v>130</v>
      </c>
      <c r="I201" s="34">
        <v>40300</v>
      </c>
      <c r="J201" s="96">
        <f t="shared" si="61"/>
        <v>50375</v>
      </c>
      <c r="K201" s="96">
        <v>20150</v>
      </c>
      <c r="L201" s="109"/>
      <c r="M201" s="58"/>
      <c r="O201" s="11"/>
    </row>
    <row r="202" spans="1:15" ht="35.1" customHeight="1" x14ac:dyDescent="0.25">
      <c r="A202" s="108"/>
      <c r="B202" s="29"/>
      <c r="C202" s="30"/>
      <c r="D202" s="30"/>
      <c r="E202" s="30"/>
      <c r="F202" s="30"/>
      <c r="G202" s="30"/>
      <c r="H202" s="33" t="s">
        <v>342</v>
      </c>
      <c r="I202" s="34">
        <v>59100</v>
      </c>
      <c r="J202" s="96">
        <f t="shared" si="61"/>
        <v>73875</v>
      </c>
      <c r="K202" s="96">
        <v>29550</v>
      </c>
      <c r="L202" s="109"/>
      <c r="M202" s="58"/>
      <c r="O202" s="11"/>
    </row>
    <row r="203" spans="1:15" ht="35.1" customHeight="1" x14ac:dyDescent="0.25">
      <c r="A203" s="108"/>
      <c r="B203" s="29"/>
      <c r="C203" s="30"/>
      <c r="D203" s="30"/>
      <c r="E203" s="30"/>
      <c r="F203" s="30"/>
      <c r="G203" s="30"/>
      <c r="H203" s="33" t="s">
        <v>131</v>
      </c>
      <c r="I203" s="34">
        <v>85800</v>
      </c>
      <c r="J203" s="96">
        <f t="shared" si="61"/>
        <v>107250</v>
      </c>
      <c r="K203" s="96">
        <v>42900</v>
      </c>
      <c r="L203" s="109"/>
      <c r="M203" s="58"/>
      <c r="O203" s="11"/>
    </row>
    <row r="204" spans="1:15" ht="35.1" customHeight="1" x14ac:dyDescent="0.25">
      <c r="A204" s="108"/>
      <c r="B204" s="29"/>
      <c r="C204" s="30"/>
      <c r="D204" s="30"/>
      <c r="E204" s="30"/>
      <c r="F204" s="30"/>
      <c r="G204" s="30"/>
      <c r="H204" s="33" t="s">
        <v>344</v>
      </c>
      <c r="I204" s="34">
        <v>6200</v>
      </c>
      <c r="J204" s="96">
        <f t="shared" si="61"/>
        <v>7750</v>
      </c>
      <c r="K204" s="96">
        <v>3100</v>
      </c>
      <c r="L204" s="109"/>
      <c r="M204" s="58"/>
      <c r="O204" s="11"/>
    </row>
    <row r="205" spans="1:15" ht="35.1" customHeight="1" x14ac:dyDescent="0.25">
      <c r="A205" s="108"/>
      <c r="B205" s="29"/>
      <c r="C205" s="30"/>
      <c r="D205" s="30"/>
      <c r="E205" s="30"/>
      <c r="F205" s="30"/>
      <c r="G205" s="30"/>
      <c r="H205" s="33" t="s">
        <v>243</v>
      </c>
      <c r="I205" s="34">
        <v>9300</v>
      </c>
      <c r="J205" s="96">
        <f t="shared" si="61"/>
        <v>11625</v>
      </c>
      <c r="K205" s="96">
        <v>4650</v>
      </c>
      <c r="L205" s="109"/>
      <c r="M205" s="58"/>
      <c r="O205" s="11"/>
    </row>
    <row r="206" spans="1:15" ht="35.1" customHeight="1" x14ac:dyDescent="0.25">
      <c r="A206" s="108"/>
      <c r="B206" s="29"/>
      <c r="C206" s="30"/>
      <c r="D206" s="30"/>
      <c r="E206" s="30"/>
      <c r="F206" s="30"/>
      <c r="G206" s="30"/>
      <c r="H206" s="33" t="s">
        <v>237</v>
      </c>
      <c r="I206" s="34">
        <v>18600</v>
      </c>
      <c r="J206" s="96">
        <f t="shared" si="61"/>
        <v>23250</v>
      </c>
      <c r="K206" s="96">
        <v>9300</v>
      </c>
      <c r="L206" s="109"/>
      <c r="M206" s="58"/>
      <c r="O206" s="11"/>
    </row>
    <row r="207" spans="1:15" ht="35.1" customHeight="1" x14ac:dyDescent="0.25">
      <c r="A207" s="108"/>
      <c r="B207" s="29"/>
      <c r="C207" s="30"/>
      <c r="D207" s="30"/>
      <c r="E207" s="30"/>
      <c r="F207" s="30"/>
      <c r="G207" s="30"/>
      <c r="H207" s="33" t="s">
        <v>356</v>
      </c>
      <c r="I207" s="34">
        <v>20200</v>
      </c>
      <c r="J207" s="96">
        <f t="shared" si="61"/>
        <v>25250</v>
      </c>
      <c r="K207" s="96">
        <v>10100</v>
      </c>
      <c r="L207" s="109"/>
      <c r="M207" s="58"/>
      <c r="O207" s="11"/>
    </row>
    <row r="208" spans="1:15" ht="35.1" customHeight="1" x14ac:dyDescent="0.25">
      <c r="A208" s="108"/>
      <c r="B208" s="29"/>
      <c r="C208" s="30"/>
      <c r="D208" s="30"/>
      <c r="E208" s="30"/>
      <c r="F208" s="30"/>
      <c r="G208" s="30"/>
      <c r="H208" s="33" t="s">
        <v>132</v>
      </c>
      <c r="I208" s="34">
        <v>22300</v>
      </c>
      <c r="J208" s="96">
        <f t="shared" si="61"/>
        <v>27875</v>
      </c>
      <c r="K208" s="96">
        <v>11150</v>
      </c>
      <c r="L208" s="109"/>
      <c r="M208" s="58"/>
      <c r="O208" s="11"/>
    </row>
    <row r="209" spans="1:15" ht="35.1" customHeight="1" x14ac:dyDescent="0.25">
      <c r="A209" s="108"/>
      <c r="B209" s="29"/>
      <c r="C209" s="30"/>
      <c r="D209" s="30"/>
      <c r="E209" s="30"/>
      <c r="F209" s="30"/>
      <c r="G209" s="30"/>
      <c r="H209" s="33" t="s">
        <v>133</v>
      </c>
      <c r="I209" s="34">
        <v>800</v>
      </c>
      <c r="J209" s="96">
        <f t="shared" si="61"/>
        <v>1000</v>
      </c>
      <c r="K209" s="96">
        <v>400</v>
      </c>
      <c r="L209" s="109"/>
      <c r="M209" s="58"/>
      <c r="O209" s="11"/>
    </row>
    <row r="210" spans="1:15" ht="35.1" customHeight="1" x14ac:dyDescent="0.25">
      <c r="A210" s="108"/>
      <c r="B210" s="29"/>
      <c r="C210" s="30"/>
      <c r="D210" s="30"/>
      <c r="E210" s="30"/>
      <c r="F210" s="30"/>
      <c r="G210" s="30"/>
      <c r="H210" s="33" t="s">
        <v>134</v>
      </c>
      <c r="I210" s="34">
        <v>2500</v>
      </c>
      <c r="J210" s="96">
        <f t="shared" si="61"/>
        <v>3125</v>
      </c>
      <c r="K210" s="96">
        <v>1250</v>
      </c>
      <c r="L210" s="109"/>
      <c r="M210" s="58"/>
      <c r="O210" s="11"/>
    </row>
    <row r="211" spans="1:15" ht="35.1" customHeight="1" x14ac:dyDescent="0.25">
      <c r="A211" s="108"/>
      <c r="B211" s="29"/>
      <c r="C211" s="30"/>
      <c r="D211" s="30"/>
      <c r="E211" s="30"/>
      <c r="F211" s="30"/>
      <c r="G211" s="30"/>
      <c r="H211" s="33" t="s">
        <v>135</v>
      </c>
      <c r="I211" s="34">
        <v>8000</v>
      </c>
      <c r="J211" s="96">
        <f t="shared" si="61"/>
        <v>10000</v>
      </c>
      <c r="K211" s="96">
        <v>4000</v>
      </c>
      <c r="L211" s="109"/>
      <c r="M211" s="58"/>
      <c r="O211" s="11"/>
    </row>
    <row r="212" spans="1:15" ht="35.1" customHeight="1" x14ac:dyDescent="0.25">
      <c r="A212" s="108"/>
      <c r="B212" s="29"/>
      <c r="C212" s="30"/>
      <c r="D212" s="30"/>
      <c r="E212" s="30"/>
      <c r="F212" s="30"/>
      <c r="G212" s="30"/>
      <c r="H212" s="33" t="s">
        <v>315</v>
      </c>
      <c r="I212" s="34">
        <v>5600</v>
      </c>
      <c r="J212" s="96">
        <f t="shared" si="61"/>
        <v>7000</v>
      </c>
      <c r="K212" s="96">
        <v>2800</v>
      </c>
      <c r="L212" s="109"/>
      <c r="M212" s="58"/>
      <c r="O212" s="11"/>
    </row>
    <row r="213" spans="1:15" ht="35.1" customHeight="1" x14ac:dyDescent="0.25">
      <c r="A213" s="108"/>
      <c r="B213" s="29"/>
      <c r="C213" s="30"/>
      <c r="D213" s="30"/>
      <c r="E213" s="30"/>
      <c r="F213" s="30"/>
      <c r="G213" s="30"/>
      <c r="H213" s="33" t="s">
        <v>357</v>
      </c>
      <c r="I213" s="34">
        <v>11900</v>
      </c>
      <c r="J213" s="96">
        <f t="shared" si="61"/>
        <v>14875</v>
      </c>
      <c r="K213" s="96">
        <v>5950</v>
      </c>
      <c r="L213" s="109"/>
      <c r="M213" s="58"/>
      <c r="O213" s="11"/>
    </row>
    <row r="214" spans="1:15" ht="35.1" customHeight="1" x14ac:dyDescent="0.25">
      <c r="A214" s="108"/>
      <c r="B214" s="29"/>
      <c r="C214" s="30"/>
      <c r="D214" s="30"/>
      <c r="E214" s="30"/>
      <c r="F214" s="30"/>
      <c r="G214" s="30"/>
      <c r="H214" s="33" t="s">
        <v>316</v>
      </c>
      <c r="I214" s="34">
        <v>1800</v>
      </c>
      <c r="J214" s="96">
        <f t="shared" si="61"/>
        <v>2250</v>
      </c>
      <c r="K214" s="96">
        <v>900</v>
      </c>
      <c r="L214" s="109"/>
      <c r="M214" s="58"/>
      <c r="O214" s="11"/>
    </row>
    <row r="215" spans="1:15" ht="35.1" customHeight="1" x14ac:dyDescent="0.25">
      <c r="A215" s="108"/>
      <c r="B215" s="29"/>
      <c r="C215" s="30"/>
      <c r="D215" s="30"/>
      <c r="E215" s="30"/>
      <c r="F215" s="30"/>
      <c r="G215" s="30"/>
      <c r="H215" s="33" t="s">
        <v>317</v>
      </c>
      <c r="I215" s="34">
        <v>10400</v>
      </c>
      <c r="J215" s="96">
        <f t="shared" si="61"/>
        <v>13000</v>
      </c>
      <c r="K215" s="96">
        <v>5200</v>
      </c>
      <c r="L215" s="109"/>
      <c r="M215" s="58"/>
      <c r="O215" s="11"/>
    </row>
    <row r="216" spans="1:15" ht="35.1" customHeight="1" x14ac:dyDescent="0.25">
      <c r="A216" s="108"/>
      <c r="B216" s="29"/>
      <c r="C216" s="30"/>
      <c r="D216" s="30"/>
      <c r="E216" s="30"/>
      <c r="F216" s="30"/>
      <c r="G216" s="30"/>
      <c r="H216" s="33" t="s">
        <v>318</v>
      </c>
      <c r="I216" s="34">
        <v>1900</v>
      </c>
      <c r="J216" s="96">
        <f t="shared" si="61"/>
        <v>2375</v>
      </c>
      <c r="K216" s="96">
        <v>950</v>
      </c>
      <c r="L216" s="109"/>
      <c r="M216" s="58"/>
      <c r="O216" s="11"/>
    </row>
    <row r="217" spans="1:15" ht="35.1" customHeight="1" x14ac:dyDescent="0.25">
      <c r="A217" s="108"/>
      <c r="B217" s="29"/>
      <c r="C217" s="30"/>
      <c r="D217" s="30"/>
      <c r="E217" s="30"/>
      <c r="F217" s="30"/>
      <c r="G217" s="30"/>
      <c r="H217" s="33" t="s">
        <v>319</v>
      </c>
      <c r="I217" s="34">
        <v>1600</v>
      </c>
      <c r="J217" s="96">
        <f t="shared" si="61"/>
        <v>2000</v>
      </c>
      <c r="K217" s="96">
        <v>800</v>
      </c>
      <c r="L217" s="109"/>
      <c r="M217" s="58"/>
      <c r="O217" s="11"/>
    </row>
    <row r="218" spans="1:15" ht="35.1" customHeight="1" x14ac:dyDescent="0.25">
      <c r="A218" s="108"/>
      <c r="B218" s="29"/>
      <c r="C218" s="30"/>
      <c r="D218" s="30"/>
      <c r="E218" s="30"/>
      <c r="F218" s="30"/>
      <c r="G218" s="30"/>
      <c r="H218" s="33" t="s">
        <v>136</v>
      </c>
      <c r="I218" s="34">
        <v>2100</v>
      </c>
      <c r="J218" s="96">
        <f t="shared" si="61"/>
        <v>2625</v>
      </c>
      <c r="K218" s="96">
        <v>1050</v>
      </c>
      <c r="L218" s="109"/>
      <c r="M218" s="58"/>
      <c r="O218" s="11"/>
    </row>
    <row r="219" spans="1:15" ht="35.1" customHeight="1" x14ac:dyDescent="0.25">
      <c r="A219" s="108"/>
      <c r="B219" s="29"/>
      <c r="C219" s="30"/>
      <c r="D219" s="30"/>
      <c r="E219" s="30"/>
      <c r="F219" s="30"/>
      <c r="G219" s="30"/>
      <c r="H219" s="33" t="s">
        <v>225</v>
      </c>
      <c r="I219" s="34">
        <v>2300</v>
      </c>
      <c r="J219" s="96">
        <f t="shared" si="61"/>
        <v>2875</v>
      </c>
      <c r="K219" s="96">
        <v>1150</v>
      </c>
      <c r="L219" s="109"/>
      <c r="M219" s="58"/>
      <c r="O219" s="11"/>
    </row>
    <row r="220" spans="1:15" ht="35.1" customHeight="1" x14ac:dyDescent="0.25">
      <c r="A220" s="108"/>
      <c r="B220" s="29"/>
      <c r="C220" s="30"/>
      <c r="D220" s="30"/>
      <c r="E220" s="30"/>
      <c r="F220" s="30"/>
      <c r="G220" s="30"/>
      <c r="H220" s="33" t="s">
        <v>137</v>
      </c>
      <c r="I220" s="34">
        <v>47100</v>
      </c>
      <c r="J220" s="96">
        <f t="shared" si="61"/>
        <v>58875</v>
      </c>
      <c r="K220" s="96">
        <v>23550</v>
      </c>
      <c r="L220" s="109"/>
      <c r="M220" s="58"/>
      <c r="O220" s="11"/>
    </row>
    <row r="221" spans="1:15" ht="35.1" customHeight="1" x14ac:dyDescent="0.25">
      <c r="A221" s="108"/>
      <c r="B221" s="29"/>
      <c r="C221" s="30"/>
      <c r="D221" s="30"/>
      <c r="E221" s="30"/>
      <c r="F221" s="30"/>
      <c r="G221" s="30"/>
      <c r="H221" s="33" t="s">
        <v>320</v>
      </c>
      <c r="I221" s="34">
        <v>8000</v>
      </c>
      <c r="J221" s="96">
        <f t="shared" si="61"/>
        <v>10000</v>
      </c>
      <c r="K221" s="96">
        <v>4000</v>
      </c>
      <c r="L221" s="109"/>
      <c r="M221" s="58"/>
      <c r="O221" s="11"/>
    </row>
    <row r="222" spans="1:15" ht="35.1" customHeight="1" x14ac:dyDescent="0.25">
      <c r="A222" s="108"/>
      <c r="B222" s="29"/>
      <c r="C222" s="30"/>
      <c r="D222" s="30"/>
      <c r="E222" s="30"/>
      <c r="F222" s="30"/>
      <c r="G222" s="30"/>
      <c r="H222" s="33" t="s">
        <v>138</v>
      </c>
      <c r="I222" s="34">
        <v>19900</v>
      </c>
      <c r="J222" s="96">
        <f t="shared" si="61"/>
        <v>24875</v>
      </c>
      <c r="K222" s="96">
        <v>9950</v>
      </c>
      <c r="L222" s="109"/>
      <c r="M222" s="58"/>
      <c r="O222" s="11"/>
    </row>
    <row r="223" spans="1:15" ht="35.1" customHeight="1" x14ac:dyDescent="0.25">
      <c r="A223" s="108"/>
      <c r="B223" s="29"/>
      <c r="C223" s="30"/>
      <c r="D223" s="30"/>
      <c r="E223" s="30"/>
      <c r="F223" s="30"/>
      <c r="G223" s="30"/>
      <c r="H223" s="33" t="s">
        <v>346</v>
      </c>
      <c r="I223" s="34">
        <v>4100</v>
      </c>
      <c r="J223" s="96">
        <f t="shared" si="61"/>
        <v>5125</v>
      </c>
      <c r="K223" s="96">
        <v>2050</v>
      </c>
      <c r="L223" s="109"/>
      <c r="M223" s="58"/>
      <c r="O223" s="11"/>
    </row>
    <row r="224" spans="1:15" ht="35.1" customHeight="1" x14ac:dyDescent="0.25">
      <c r="A224" s="108"/>
      <c r="B224" s="29"/>
      <c r="C224" s="30"/>
      <c r="D224" s="30"/>
      <c r="E224" s="30"/>
      <c r="F224" s="30"/>
      <c r="G224" s="30"/>
      <c r="H224" s="47" t="s">
        <v>343</v>
      </c>
      <c r="I224" s="34">
        <v>3000</v>
      </c>
      <c r="J224" s="96">
        <f t="shared" si="61"/>
        <v>3750</v>
      </c>
      <c r="K224" s="96">
        <v>1500</v>
      </c>
      <c r="L224" s="104"/>
      <c r="M224" s="58"/>
      <c r="O224" s="11"/>
    </row>
    <row r="225" spans="1:15" ht="35.1" customHeight="1" x14ac:dyDescent="0.25">
      <c r="A225" s="108"/>
      <c r="B225" s="29"/>
      <c r="C225" s="30"/>
      <c r="D225" s="30"/>
      <c r="E225" s="30"/>
      <c r="F225" s="30"/>
      <c r="G225" s="30"/>
      <c r="H225" s="33" t="s">
        <v>140</v>
      </c>
      <c r="I225" s="34">
        <v>19200</v>
      </c>
      <c r="J225" s="96">
        <f t="shared" si="61"/>
        <v>24000</v>
      </c>
      <c r="K225" s="96">
        <v>9600</v>
      </c>
      <c r="L225" s="109"/>
      <c r="M225" s="58"/>
      <c r="O225" s="11"/>
    </row>
    <row r="226" spans="1:15" ht="35.1" customHeight="1" x14ac:dyDescent="0.25">
      <c r="A226" s="108"/>
      <c r="B226" s="29"/>
      <c r="C226" s="30"/>
      <c r="D226" s="30"/>
      <c r="E226" s="30"/>
      <c r="F226" s="30"/>
      <c r="G226" s="30"/>
      <c r="H226" s="33" t="s">
        <v>139</v>
      </c>
      <c r="I226" s="34">
        <v>17100</v>
      </c>
      <c r="J226" s="96">
        <f t="shared" si="61"/>
        <v>21375</v>
      </c>
      <c r="K226" s="96">
        <v>8550</v>
      </c>
      <c r="L226" s="109"/>
      <c r="M226" s="58"/>
      <c r="O226" s="11"/>
    </row>
    <row r="227" spans="1:15" ht="35.1" customHeight="1" x14ac:dyDescent="0.25">
      <c r="A227" s="108"/>
      <c r="B227" s="29"/>
      <c r="C227" s="30"/>
      <c r="D227" s="30"/>
      <c r="E227" s="30"/>
      <c r="F227" s="30"/>
      <c r="G227" s="30"/>
      <c r="H227" s="33" t="s">
        <v>192</v>
      </c>
      <c r="I227" s="34">
        <v>4800</v>
      </c>
      <c r="J227" s="96">
        <f t="shared" si="61"/>
        <v>6000</v>
      </c>
      <c r="K227" s="96">
        <v>2400</v>
      </c>
      <c r="L227" s="109"/>
      <c r="M227" s="58"/>
      <c r="O227" s="11"/>
    </row>
    <row r="228" spans="1:15" ht="35.1" customHeight="1" x14ac:dyDescent="0.25">
      <c r="A228" s="108"/>
      <c r="B228" s="29"/>
      <c r="C228" s="30"/>
      <c r="D228" s="30"/>
      <c r="E228" s="30"/>
      <c r="F228" s="30"/>
      <c r="G228" s="30"/>
      <c r="H228" s="33" t="s">
        <v>193</v>
      </c>
      <c r="I228" s="34">
        <v>6000</v>
      </c>
      <c r="J228" s="96">
        <f t="shared" si="61"/>
        <v>7500</v>
      </c>
      <c r="K228" s="96">
        <v>3000</v>
      </c>
      <c r="L228" s="109"/>
      <c r="M228" s="58"/>
      <c r="O228" s="11"/>
    </row>
    <row r="229" spans="1:15" ht="35.1" customHeight="1" x14ac:dyDescent="0.25">
      <c r="A229" s="108"/>
      <c r="B229" s="29"/>
      <c r="C229" s="30"/>
      <c r="D229" s="30"/>
      <c r="E229" s="30"/>
      <c r="F229" s="30"/>
      <c r="G229" s="30"/>
      <c r="H229" s="33" t="s">
        <v>321</v>
      </c>
      <c r="I229" s="34">
        <v>2900</v>
      </c>
      <c r="J229" s="96">
        <f t="shared" si="61"/>
        <v>3625</v>
      </c>
      <c r="K229" s="96">
        <v>1450</v>
      </c>
      <c r="L229" s="109"/>
      <c r="M229" s="58"/>
      <c r="O229" s="11"/>
    </row>
    <row r="230" spans="1:15" ht="35.1" customHeight="1" x14ac:dyDescent="0.25">
      <c r="A230" s="108"/>
      <c r="B230" s="29"/>
      <c r="C230" s="30"/>
      <c r="D230" s="30"/>
      <c r="E230" s="30"/>
      <c r="F230" s="30"/>
      <c r="G230" s="30"/>
      <c r="H230" s="33" t="s">
        <v>322</v>
      </c>
      <c r="I230" s="34">
        <v>1800</v>
      </c>
      <c r="J230" s="96">
        <f t="shared" si="61"/>
        <v>2250</v>
      </c>
      <c r="K230" s="96">
        <v>900</v>
      </c>
      <c r="L230" s="109"/>
      <c r="M230" s="58"/>
      <c r="O230" s="11"/>
    </row>
    <row r="231" spans="1:15" ht="35.1" customHeight="1" x14ac:dyDescent="0.25">
      <c r="A231" s="108"/>
      <c r="B231" s="29"/>
      <c r="C231" s="30"/>
      <c r="D231" s="30"/>
      <c r="E231" s="30"/>
      <c r="F231" s="30"/>
      <c r="G231" s="30"/>
      <c r="H231" s="33" t="s">
        <v>323</v>
      </c>
      <c r="I231" s="34">
        <v>1800</v>
      </c>
      <c r="J231" s="96">
        <f t="shared" si="61"/>
        <v>2250</v>
      </c>
      <c r="K231" s="96">
        <v>900</v>
      </c>
      <c r="L231" s="109"/>
      <c r="M231" s="58"/>
      <c r="O231" s="11"/>
    </row>
    <row r="232" spans="1:15" ht="35.1" customHeight="1" x14ac:dyDescent="0.25">
      <c r="A232" s="108"/>
      <c r="B232" s="29"/>
      <c r="C232" s="30"/>
      <c r="D232" s="30"/>
      <c r="E232" s="30"/>
      <c r="F232" s="30"/>
      <c r="G232" s="30"/>
      <c r="H232" s="33" t="s">
        <v>345</v>
      </c>
      <c r="I232" s="34">
        <v>1800</v>
      </c>
      <c r="J232" s="96">
        <f t="shared" si="61"/>
        <v>2250</v>
      </c>
      <c r="K232" s="96">
        <v>900</v>
      </c>
      <c r="L232" s="109"/>
      <c r="M232" s="58"/>
      <c r="O232" s="11"/>
    </row>
    <row r="233" spans="1:15" ht="35.1" customHeight="1" x14ac:dyDescent="0.25">
      <c r="A233" s="108"/>
      <c r="B233" s="29"/>
      <c r="C233" s="30"/>
      <c r="D233" s="30"/>
      <c r="E233" s="30"/>
      <c r="F233" s="30"/>
      <c r="G233" s="30"/>
      <c r="H233" s="33" t="s">
        <v>324</v>
      </c>
      <c r="I233" s="34">
        <v>4000</v>
      </c>
      <c r="J233" s="96">
        <f t="shared" si="61"/>
        <v>5000</v>
      </c>
      <c r="K233" s="96">
        <v>2000</v>
      </c>
      <c r="L233" s="109"/>
      <c r="M233" s="58"/>
      <c r="O233" s="11"/>
    </row>
    <row r="234" spans="1:15" ht="35.1" customHeight="1" x14ac:dyDescent="0.25">
      <c r="A234" s="108"/>
      <c r="B234" s="29"/>
      <c r="C234" s="30"/>
      <c r="D234" s="30"/>
      <c r="E234" s="30"/>
      <c r="F234" s="30"/>
      <c r="G234" s="30"/>
      <c r="H234" s="33" t="s">
        <v>325</v>
      </c>
      <c r="I234" s="34">
        <v>1900</v>
      </c>
      <c r="J234" s="96">
        <f t="shared" si="61"/>
        <v>2375</v>
      </c>
      <c r="K234" s="96">
        <v>950</v>
      </c>
      <c r="L234" s="109"/>
      <c r="M234" s="58"/>
      <c r="O234" s="11"/>
    </row>
    <row r="235" spans="1:15" ht="35.1" customHeight="1" x14ac:dyDescent="0.25">
      <c r="A235" s="108"/>
      <c r="B235" s="29"/>
      <c r="C235" s="30"/>
      <c r="D235" s="30"/>
      <c r="E235" s="30"/>
      <c r="F235" s="30"/>
      <c r="G235" s="30"/>
      <c r="H235" s="33" t="s">
        <v>326</v>
      </c>
      <c r="I235" s="34">
        <v>4100</v>
      </c>
      <c r="J235" s="96">
        <f t="shared" si="61"/>
        <v>5125</v>
      </c>
      <c r="K235" s="96">
        <v>2050</v>
      </c>
      <c r="L235" s="109"/>
      <c r="M235" s="58"/>
      <c r="O235" s="11"/>
    </row>
    <row r="236" spans="1:15" ht="35.1" customHeight="1" x14ac:dyDescent="0.25">
      <c r="A236" s="108"/>
      <c r="B236" s="29"/>
      <c r="C236" s="30"/>
      <c r="D236" s="30"/>
      <c r="E236" s="30"/>
      <c r="F236" s="30"/>
      <c r="G236" s="30"/>
      <c r="H236" s="33" t="s">
        <v>327</v>
      </c>
      <c r="I236" s="34">
        <v>3600</v>
      </c>
      <c r="J236" s="96">
        <f t="shared" si="61"/>
        <v>4500</v>
      </c>
      <c r="K236" s="96">
        <v>1800</v>
      </c>
      <c r="L236" s="109"/>
      <c r="M236" s="58"/>
      <c r="O236" s="11"/>
    </row>
    <row r="237" spans="1:15" ht="35.1" customHeight="1" x14ac:dyDescent="0.25">
      <c r="A237" s="108"/>
      <c r="B237" s="29"/>
      <c r="C237" s="30"/>
      <c r="D237" s="30"/>
      <c r="E237" s="30"/>
      <c r="F237" s="30"/>
      <c r="G237" s="30"/>
      <c r="H237" s="33" t="s">
        <v>328</v>
      </c>
      <c r="I237" s="34">
        <v>300</v>
      </c>
      <c r="J237" s="96">
        <f t="shared" si="61"/>
        <v>375</v>
      </c>
      <c r="K237" s="96">
        <v>150</v>
      </c>
      <c r="L237" s="109"/>
      <c r="M237" s="58"/>
      <c r="O237" s="11"/>
    </row>
    <row r="238" spans="1:15" ht="35.1" customHeight="1" x14ac:dyDescent="0.25">
      <c r="A238" s="108"/>
      <c r="B238" s="29"/>
      <c r="C238" s="30"/>
      <c r="D238" s="30"/>
      <c r="E238" s="30"/>
      <c r="F238" s="30"/>
      <c r="G238" s="30"/>
      <c r="H238" s="33" t="s">
        <v>329</v>
      </c>
      <c r="I238" s="34">
        <v>1900</v>
      </c>
      <c r="J238" s="96">
        <f t="shared" si="61"/>
        <v>2375</v>
      </c>
      <c r="K238" s="96">
        <v>950</v>
      </c>
      <c r="L238" s="109"/>
      <c r="M238" s="58"/>
      <c r="O238" s="11"/>
    </row>
    <row r="239" spans="1:15" ht="35.1" customHeight="1" x14ac:dyDescent="0.25">
      <c r="A239" s="108"/>
      <c r="B239" s="29"/>
      <c r="C239" s="30"/>
      <c r="D239" s="30"/>
      <c r="E239" s="30"/>
      <c r="F239" s="30"/>
      <c r="G239" s="30"/>
      <c r="H239" s="33" t="s">
        <v>330</v>
      </c>
      <c r="I239" s="34">
        <v>1600</v>
      </c>
      <c r="J239" s="96">
        <f t="shared" si="61"/>
        <v>2000</v>
      </c>
      <c r="K239" s="96">
        <v>800</v>
      </c>
      <c r="L239" s="109"/>
      <c r="M239" s="58"/>
      <c r="O239" s="11"/>
    </row>
    <row r="240" spans="1:15" ht="35.1" customHeight="1" x14ac:dyDescent="0.25">
      <c r="A240" s="108"/>
      <c r="B240" s="29"/>
      <c r="C240" s="30"/>
      <c r="D240" s="30"/>
      <c r="E240" s="30"/>
      <c r="F240" s="30"/>
      <c r="G240" s="30"/>
      <c r="H240" s="33" t="s">
        <v>331</v>
      </c>
      <c r="I240" s="34">
        <v>10200</v>
      </c>
      <c r="J240" s="96">
        <f t="shared" si="61"/>
        <v>12750</v>
      </c>
      <c r="K240" s="96">
        <v>5100</v>
      </c>
      <c r="L240" s="109"/>
      <c r="M240" s="58"/>
      <c r="O240" s="11"/>
    </row>
    <row r="241" spans="1:15" ht="35.1" customHeight="1" x14ac:dyDescent="0.25">
      <c r="A241" s="108"/>
      <c r="B241" s="29"/>
      <c r="C241" s="30"/>
      <c r="D241" s="30"/>
      <c r="E241" s="30"/>
      <c r="F241" s="30"/>
      <c r="G241" s="30"/>
      <c r="H241" s="33" t="s">
        <v>332</v>
      </c>
      <c r="I241" s="34">
        <v>1300</v>
      </c>
      <c r="J241" s="96">
        <f t="shared" si="61"/>
        <v>1625</v>
      </c>
      <c r="K241" s="96">
        <v>650</v>
      </c>
      <c r="L241" s="109"/>
      <c r="M241" s="58"/>
      <c r="O241" s="11"/>
    </row>
    <row r="242" spans="1:15" ht="35.1" customHeight="1" x14ac:dyDescent="0.25">
      <c r="A242" s="108"/>
      <c r="B242" s="29"/>
      <c r="C242" s="30"/>
      <c r="D242" s="30"/>
      <c r="E242" s="30"/>
      <c r="F242" s="30"/>
      <c r="G242" s="30"/>
      <c r="H242" s="33" t="s">
        <v>333</v>
      </c>
      <c r="I242" s="34">
        <v>700</v>
      </c>
      <c r="J242" s="96">
        <f t="shared" si="61"/>
        <v>875</v>
      </c>
      <c r="K242" s="96">
        <v>350</v>
      </c>
      <c r="L242" s="109"/>
      <c r="M242" s="58"/>
      <c r="O242" s="11"/>
    </row>
    <row r="243" spans="1:15" ht="35.1" customHeight="1" x14ac:dyDescent="0.25">
      <c r="A243" s="108"/>
      <c r="B243" s="29"/>
      <c r="C243" s="30"/>
      <c r="D243" s="30"/>
      <c r="E243" s="30"/>
      <c r="F243" s="30"/>
      <c r="G243" s="30"/>
      <c r="H243" s="33" t="s">
        <v>334</v>
      </c>
      <c r="I243" s="34">
        <v>2600</v>
      </c>
      <c r="J243" s="96">
        <f t="shared" si="61"/>
        <v>3250</v>
      </c>
      <c r="K243" s="96">
        <v>1300</v>
      </c>
      <c r="L243" s="109"/>
      <c r="M243" s="58"/>
      <c r="O243" s="11"/>
    </row>
    <row r="244" spans="1:15" ht="35.1" customHeight="1" x14ac:dyDescent="0.25">
      <c r="A244" s="108"/>
      <c r="B244" s="29"/>
      <c r="C244" s="30"/>
      <c r="D244" s="30"/>
      <c r="E244" s="30"/>
      <c r="F244" s="30"/>
      <c r="G244" s="30"/>
      <c r="H244" s="33" t="s">
        <v>335</v>
      </c>
      <c r="I244" s="34">
        <v>3700</v>
      </c>
      <c r="J244" s="96">
        <f t="shared" si="61"/>
        <v>4625</v>
      </c>
      <c r="K244" s="96">
        <v>1850</v>
      </c>
      <c r="L244" s="109"/>
      <c r="M244" s="58"/>
      <c r="O244" s="11"/>
    </row>
    <row r="245" spans="1:15" ht="35.1" customHeight="1" x14ac:dyDescent="0.25">
      <c r="A245" s="108"/>
      <c r="B245" s="29"/>
      <c r="C245" s="30"/>
      <c r="D245" s="30"/>
      <c r="E245" s="30"/>
      <c r="F245" s="30"/>
      <c r="G245" s="30"/>
      <c r="H245" s="33" t="s">
        <v>336</v>
      </c>
      <c r="I245" s="34">
        <v>1500</v>
      </c>
      <c r="J245" s="96">
        <f t="shared" si="61"/>
        <v>1875</v>
      </c>
      <c r="K245" s="96">
        <v>750</v>
      </c>
      <c r="L245" s="109"/>
      <c r="M245" s="58"/>
      <c r="O245" s="11"/>
    </row>
    <row r="246" spans="1:15" ht="35.1" customHeight="1" x14ac:dyDescent="0.25">
      <c r="A246" s="108"/>
      <c r="B246" s="29"/>
      <c r="C246" s="30"/>
      <c r="D246" s="30"/>
      <c r="E246" s="30"/>
      <c r="F246" s="30"/>
      <c r="G246" s="30"/>
      <c r="H246" s="33" t="s">
        <v>337</v>
      </c>
      <c r="I246" s="34">
        <v>800</v>
      </c>
      <c r="J246" s="96">
        <f t="shared" si="61"/>
        <v>1000</v>
      </c>
      <c r="K246" s="96">
        <v>400</v>
      </c>
      <c r="L246" s="109"/>
      <c r="M246" s="58"/>
      <c r="O246" s="11"/>
    </row>
    <row r="247" spans="1:15" ht="35.1" customHeight="1" x14ac:dyDescent="0.25">
      <c r="A247" s="108"/>
      <c r="B247" s="29"/>
      <c r="C247" s="30"/>
      <c r="D247" s="30"/>
      <c r="E247" s="30"/>
      <c r="F247" s="30"/>
      <c r="G247" s="30"/>
      <c r="H247" s="33" t="s">
        <v>338</v>
      </c>
      <c r="I247" s="34">
        <v>700</v>
      </c>
      <c r="J247" s="96">
        <f t="shared" si="61"/>
        <v>875</v>
      </c>
      <c r="K247" s="96">
        <v>350</v>
      </c>
      <c r="L247" s="109"/>
      <c r="M247" s="58"/>
      <c r="O247" s="11"/>
    </row>
    <row r="248" spans="1:15" ht="35.1" customHeight="1" x14ac:dyDescent="0.25">
      <c r="A248" s="108"/>
      <c r="B248" s="29"/>
      <c r="C248" s="30"/>
      <c r="D248" s="30"/>
      <c r="E248" s="30"/>
      <c r="F248" s="30"/>
      <c r="G248" s="30"/>
      <c r="H248" s="33" t="s">
        <v>339</v>
      </c>
      <c r="I248" s="34">
        <v>1400</v>
      </c>
      <c r="J248" s="96">
        <f t="shared" si="61"/>
        <v>1750</v>
      </c>
      <c r="K248" s="96">
        <v>700</v>
      </c>
      <c r="L248" s="109"/>
      <c r="M248" s="58"/>
      <c r="O248" s="11"/>
    </row>
    <row r="249" spans="1:15" ht="35.1" customHeight="1" x14ac:dyDescent="0.25">
      <c r="A249" s="108"/>
      <c r="B249" s="29"/>
      <c r="C249" s="30"/>
      <c r="D249" s="30"/>
      <c r="E249" s="30"/>
      <c r="F249" s="30"/>
      <c r="G249" s="30"/>
      <c r="H249" s="33" t="s">
        <v>340</v>
      </c>
      <c r="I249" s="34">
        <v>6400</v>
      </c>
      <c r="J249" s="96">
        <f t="shared" si="61"/>
        <v>8000</v>
      </c>
      <c r="K249" s="96">
        <v>3200</v>
      </c>
      <c r="L249" s="109"/>
      <c r="M249" s="58"/>
      <c r="O249" s="11"/>
    </row>
    <row r="250" spans="1:15" ht="35.1" customHeight="1" x14ac:dyDescent="0.25">
      <c r="A250" s="103"/>
      <c r="B250" s="64"/>
      <c r="C250" s="65"/>
      <c r="D250" s="65"/>
      <c r="E250" s="65"/>
      <c r="F250" s="65"/>
      <c r="G250" s="65"/>
      <c r="H250" s="47" t="s">
        <v>341</v>
      </c>
      <c r="I250" s="48">
        <v>3300</v>
      </c>
      <c r="J250" s="48">
        <f t="shared" si="61"/>
        <v>4125</v>
      </c>
      <c r="K250" s="96">
        <v>1650</v>
      </c>
      <c r="L250" s="104"/>
      <c r="M250" s="36"/>
      <c r="O250" s="11"/>
    </row>
    <row r="251" spans="1:15" ht="35.1" customHeight="1" x14ac:dyDescent="0.25">
      <c r="A251" s="79"/>
      <c r="B251" s="80"/>
      <c r="C251" s="81"/>
      <c r="D251" s="81"/>
      <c r="E251" s="81"/>
      <c r="F251" s="81"/>
      <c r="G251" s="82">
        <v>32323</v>
      </c>
      <c r="H251" s="83" t="s">
        <v>164</v>
      </c>
      <c r="I251" s="84">
        <f t="shared" ref="I251:K251" si="65">I252+I256+I257</f>
        <v>90300</v>
      </c>
      <c r="J251" s="84">
        <f t="shared" si="65"/>
        <v>112875</v>
      </c>
      <c r="K251" s="84">
        <f t="shared" si="65"/>
        <v>62100</v>
      </c>
      <c r="L251" s="85"/>
      <c r="M251" s="110"/>
      <c r="N251" s="11"/>
      <c r="O251" s="11"/>
    </row>
    <row r="252" spans="1:15" ht="36" x14ac:dyDescent="0.25">
      <c r="A252" s="50"/>
      <c r="B252" s="51" t="s">
        <v>210</v>
      </c>
      <c r="C252" s="52" t="s">
        <v>10</v>
      </c>
      <c r="D252" s="52" t="s">
        <v>163</v>
      </c>
      <c r="E252" s="52" t="s">
        <v>394</v>
      </c>
      <c r="F252" s="52" t="s">
        <v>15</v>
      </c>
      <c r="G252" s="54">
        <v>323230</v>
      </c>
      <c r="H252" s="60" t="s">
        <v>170</v>
      </c>
      <c r="I252" s="55">
        <f t="shared" ref="I252:K252" si="66">SUM(I253:I255)</f>
        <v>79600</v>
      </c>
      <c r="J252" s="55">
        <f t="shared" si="66"/>
        <v>99500</v>
      </c>
      <c r="K252" s="55">
        <f t="shared" si="66"/>
        <v>49000</v>
      </c>
      <c r="L252" s="56" t="s">
        <v>261</v>
      </c>
      <c r="M252" s="57" t="s">
        <v>311</v>
      </c>
      <c r="N252" s="11"/>
      <c r="O252" s="11"/>
    </row>
    <row r="253" spans="1:15" ht="35.1" customHeight="1" x14ac:dyDescent="0.25">
      <c r="A253" s="28"/>
      <c r="B253" s="29"/>
      <c r="C253" s="30"/>
      <c r="D253" s="30"/>
      <c r="E253" s="30"/>
      <c r="F253" s="30"/>
      <c r="G253" s="32"/>
      <c r="H253" s="33" t="s">
        <v>213</v>
      </c>
      <c r="I253" s="34">
        <v>39800</v>
      </c>
      <c r="J253" s="96">
        <f t="shared" si="61"/>
        <v>49750</v>
      </c>
      <c r="K253" s="96">
        <v>24500</v>
      </c>
      <c r="L253" s="35"/>
      <c r="M253" s="58"/>
      <c r="N253" s="11"/>
      <c r="O253" s="11"/>
    </row>
    <row r="254" spans="1:15" ht="35.1" customHeight="1" x14ac:dyDescent="0.25">
      <c r="A254" s="28"/>
      <c r="B254" s="29"/>
      <c r="C254" s="30"/>
      <c r="D254" s="30"/>
      <c r="E254" s="30"/>
      <c r="F254" s="30"/>
      <c r="G254" s="32"/>
      <c r="H254" s="33" t="s">
        <v>214</v>
      </c>
      <c r="I254" s="34">
        <v>6600</v>
      </c>
      <c r="J254" s="96">
        <f t="shared" ref="J254:J304" si="67">I254*1.25</f>
        <v>8250</v>
      </c>
      <c r="K254" s="96">
        <v>4100</v>
      </c>
      <c r="L254" s="35"/>
      <c r="M254" s="58"/>
      <c r="N254" s="11"/>
      <c r="O254" s="11"/>
    </row>
    <row r="255" spans="1:15" s="62" customFormat="1" ht="35.1" customHeight="1" x14ac:dyDescent="0.25">
      <c r="A255" s="28"/>
      <c r="B255" s="29"/>
      <c r="C255" s="30"/>
      <c r="D255" s="30"/>
      <c r="E255" s="30"/>
      <c r="F255" s="30"/>
      <c r="G255" s="32"/>
      <c r="H255" s="33" t="s">
        <v>215</v>
      </c>
      <c r="I255" s="34">
        <v>33200</v>
      </c>
      <c r="J255" s="96">
        <f t="shared" si="67"/>
        <v>41500</v>
      </c>
      <c r="K255" s="96">
        <v>20400</v>
      </c>
      <c r="L255" s="35"/>
      <c r="M255" s="58"/>
      <c r="N255" s="11"/>
      <c r="O255" s="11"/>
    </row>
    <row r="256" spans="1:15" ht="35.1" customHeight="1" x14ac:dyDescent="0.25">
      <c r="A256" s="50"/>
      <c r="B256" s="51" t="s">
        <v>413</v>
      </c>
      <c r="C256" s="52" t="s">
        <v>9</v>
      </c>
      <c r="D256" s="52"/>
      <c r="E256" s="52"/>
      <c r="F256" s="52"/>
      <c r="G256" s="54" t="s">
        <v>377</v>
      </c>
      <c r="H256" s="60" t="s">
        <v>373</v>
      </c>
      <c r="I256" s="111">
        <v>8000</v>
      </c>
      <c r="J256" s="55">
        <f>I256*1.25</f>
        <v>10000</v>
      </c>
      <c r="K256" s="55">
        <v>9800</v>
      </c>
      <c r="L256" s="56" t="s">
        <v>261</v>
      </c>
      <c r="M256" s="57"/>
      <c r="N256" s="11"/>
      <c r="O256" s="11"/>
    </row>
    <row r="257" spans="1:15" ht="35.1" customHeight="1" x14ac:dyDescent="0.25">
      <c r="A257" s="50"/>
      <c r="B257" s="51" t="s">
        <v>209</v>
      </c>
      <c r="C257" s="52" t="s">
        <v>9</v>
      </c>
      <c r="D257" s="52"/>
      <c r="E257" s="52"/>
      <c r="F257" s="52"/>
      <c r="G257" s="54">
        <v>323232</v>
      </c>
      <c r="H257" s="60" t="s">
        <v>141</v>
      </c>
      <c r="I257" s="55">
        <v>2700</v>
      </c>
      <c r="J257" s="55">
        <f t="shared" si="67"/>
        <v>3375</v>
      </c>
      <c r="K257" s="55">
        <v>3300</v>
      </c>
      <c r="L257" s="56" t="s">
        <v>261</v>
      </c>
      <c r="M257" s="57"/>
      <c r="N257" s="11"/>
      <c r="O257" s="11"/>
    </row>
    <row r="258" spans="1:15" ht="35.1" customHeight="1" x14ac:dyDescent="0.25">
      <c r="A258" s="112"/>
      <c r="B258" s="39"/>
      <c r="C258" s="40"/>
      <c r="D258" s="40"/>
      <c r="E258" s="40"/>
      <c r="F258" s="40"/>
      <c r="G258" s="40">
        <v>3233</v>
      </c>
      <c r="H258" s="42" t="s">
        <v>142</v>
      </c>
      <c r="I258" s="113">
        <f t="shared" ref="I258:K258" si="68">SUM(I259:I261)</f>
        <v>23800</v>
      </c>
      <c r="J258" s="113">
        <f t="shared" si="68"/>
        <v>29750</v>
      </c>
      <c r="K258" s="113">
        <f t="shared" si="68"/>
        <v>29000</v>
      </c>
      <c r="L258" s="43"/>
      <c r="M258" s="49"/>
      <c r="N258" s="11"/>
      <c r="O258" s="11"/>
    </row>
    <row r="259" spans="1:15" ht="35.1" customHeight="1" x14ac:dyDescent="0.25">
      <c r="A259" s="103"/>
      <c r="B259" s="64" t="s">
        <v>230</v>
      </c>
      <c r="C259" s="65" t="s">
        <v>9</v>
      </c>
      <c r="D259" s="65"/>
      <c r="E259" s="65"/>
      <c r="F259" s="65"/>
      <c r="G259" s="65">
        <v>32339</v>
      </c>
      <c r="H259" s="47" t="s">
        <v>232</v>
      </c>
      <c r="I259" s="114">
        <v>4000</v>
      </c>
      <c r="J259" s="96">
        <f t="shared" si="67"/>
        <v>5000</v>
      </c>
      <c r="K259" s="96">
        <f>I259*1.25</f>
        <v>5000</v>
      </c>
      <c r="L259" s="104" t="s">
        <v>261</v>
      </c>
      <c r="M259" s="36"/>
    </row>
    <row r="260" spans="1:15" ht="35.1" customHeight="1" x14ac:dyDescent="0.25">
      <c r="A260" s="28"/>
      <c r="B260" s="29" t="s">
        <v>194</v>
      </c>
      <c r="C260" s="30" t="s">
        <v>9</v>
      </c>
      <c r="D260" s="30"/>
      <c r="E260" s="30"/>
      <c r="F260" s="30"/>
      <c r="G260" s="32">
        <v>32339</v>
      </c>
      <c r="H260" s="47" t="s">
        <v>314</v>
      </c>
      <c r="I260" s="114">
        <v>16600</v>
      </c>
      <c r="J260" s="96">
        <f t="shared" si="67"/>
        <v>20750</v>
      </c>
      <c r="K260" s="96">
        <v>20120</v>
      </c>
      <c r="L260" s="35" t="s">
        <v>261</v>
      </c>
      <c r="M260" s="36"/>
    </row>
    <row r="261" spans="1:15" ht="35.1" customHeight="1" x14ac:dyDescent="0.25">
      <c r="A261" s="28"/>
      <c r="B261" s="29" t="s">
        <v>412</v>
      </c>
      <c r="C261" s="30" t="s">
        <v>9</v>
      </c>
      <c r="D261" s="30"/>
      <c r="E261" s="31"/>
      <c r="F261" s="30"/>
      <c r="G261" s="32">
        <v>32339</v>
      </c>
      <c r="H261" s="33" t="s">
        <v>374</v>
      </c>
      <c r="I261" s="34">
        <v>3200</v>
      </c>
      <c r="J261" s="34">
        <f>I261*1.25</f>
        <v>4000</v>
      </c>
      <c r="K261" s="96">
        <f>I261*1.2125</f>
        <v>3879.9999999999995</v>
      </c>
      <c r="L261" s="35" t="s">
        <v>261</v>
      </c>
      <c r="M261" s="58"/>
    </row>
    <row r="262" spans="1:15" ht="35.1" customHeight="1" x14ac:dyDescent="0.25">
      <c r="A262" s="38"/>
      <c r="B262" s="39"/>
      <c r="C262" s="40"/>
      <c r="D262" s="40"/>
      <c r="E262" s="40"/>
      <c r="F262" s="40"/>
      <c r="G262" s="41">
        <v>3234</v>
      </c>
      <c r="H262" s="42" t="s">
        <v>143</v>
      </c>
      <c r="I262" s="45">
        <f t="shared" ref="I262:K262" si="69">I263+I266+I267</f>
        <v>144000</v>
      </c>
      <c r="J262" s="45">
        <f t="shared" si="69"/>
        <v>180000</v>
      </c>
      <c r="K262" s="45">
        <f t="shared" si="69"/>
        <v>174600</v>
      </c>
      <c r="L262" s="46"/>
      <c r="M262" s="49"/>
    </row>
    <row r="263" spans="1:15" ht="36" x14ac:dyDescent="0.25">
      <c r="A263" s="50"/>
      <c r="B263" s="51" t="s">
        <v>195</v>
      </c>
      <c r="C263" s="52" t="s">
        <v>10</v>
      </c>
      <c r="D263" s="52" t="s">
        <v>163</v>
      </c>
      <c r="E263" s="52"/>
      <c r="F263" s="52"/>
      <c r="G263" s="54">
        <v>32342</v>
      </c>
      <c r="H263" s="60" t="s">
        <v>227</v>
      </c>
      <c r="I263" s="55">
        <f t="shared" ref="I263:K263" si="70">SUM(I264:I265)</f>
        <v>132700</v>
      </c>
      <c r="J263" s="55">
        <f t="shared" si="70"/>
        <v>165875</v>
      </c>
      <c r="K263" s="55">
        <f t="shared" si="70"/>
        <v>160900</v>
      </c>
      <c r="L263" s="56" t="s">
        <v>261</v>
      </c>
      <c r="M263" s="57" t="s">
        <v>311</v>
      </c>
    </row>
    <row r="264" spans="1:15" s="62" customFormat="1" ht="35.1" customHeight="1" x14ac:dyDescent="0.25">
      <c r="A264" s="28"/>
      <c r="B264" s="29"/>
      <c r="C264" s="30"/>
      <c r="D264" s="30"/>
      <c r="E264" s="30"/>
      <c r="F264" s="30"/>
      <c r="G264" s="32"/>
      <c r="H264" s="33" t="s">
        <v>271</v>
      </c>
      <c r="I264" s="34">
        <v>123400</v>
      </c>
      <c r="J264" s="96">
        <f t="shared" si="67"/>
        <v>154250</v>
      </c>
      <c r="K264" s="96">
        <v>149620</v>
      </c>
      <c r="L264" s="35"/>
      <c r="M264" s="58"/>
      <c r="O264" s="145"/>
    </row>
    <row r="265" spans="1:15" s="62" customFormat="1" ht="35.1" customHeight="1" x14ac:dyDescent="0.25">
      <c r="A265" s="28"/>
      <c r="B265" s="29"/>
      <c r="C265" s="30"/>
      <c r="D265" s="30"/>
      <c r="E265" s="30"/>
      <c r="F265" s="30"/>
      <c r="G265" s="32"/>
      <c r="H265" s="33" t="s">
        <v>272</v>
      </c>
      <c r="I265" s="34">
        <v>9300</v>
      </c>
      <c r="J265" s="96">
        <f t="shared" si="67"/>
        <v>11625</v>
      </c>
      <c r="K265" s="96">
        <v>11280</v>
      </c>
      <c r="L265" s="35"/>
      <c r="M265" s="58"/>
      <c r="O265" s="145"/>
    </row>
    <row r="266" spans="1:15" ht="35.1" customHeight="1" x14ac:dyDescent="0.25">
      <c r="A266" s="50"/>
      <c r="B266" s="51" t="s">
        <v>436</v>
      </c>
      <c r="C266" s="52"/>
      <c r="D266" s="52"/>
      <c r="E266" s="52"/>
      <c r="F266" s="52"/>
      <c r="G266" s="54">
        <v>32344</v>
      </c>
      <c r="H266" s="60" t="s">
        <v>144</v>
      </c>
      <c r="I266" s="55">
        <v>2000</v>
      </c>
      <c r="J266" s="55">
        <f t="shared" si="67"/>
        <v>2500</v>
      </c>
      <c r="K266" s="55">
        <v>2400</v>
      </c>
      <c r="L266" s="56" t="s">
        <v>261</v>
      </c>
      <c r="M266" s="57"/>
      <c r="O266" s="145"/>
    </row>
    <row r="267" spans="1:15" ht="35.1" customHeight="1" x14ac:dyDescent="0.25">
      <c r="A267" s="50"/>
      <c r="B267" s="51" t="s">
        <v>196</v>
      </c>
      <c r="C267" s="52" t="s">
        <v>9</v>
      </c>
      <c r="D267" s="52"/>
      <c r="E267" s="52"/>
      <c r="F267" s="52"/>
      <c r="G267" s="54">
        <v>323492</v>
      </c>
      <c r="H267" s="60" t="s">
        <v>145</v>
      </c>
      <c r="I267" s="55">
        <v>9300</v>
      </c>
      <c r="J267" s="55">
        <f t="shared" si="67"/>
        <v>11625</v>
      </c>
      <c r="K267" s="55">
        <v>11300</v>
      </c>
      <c r="L267" s="56" t="s">
        <v>261</v>
      </c>
      <c r="M267" s="57"/>
      <c r="O267" s="145"/>
    </row>
    <row r="268" spans="1:15" ht="35.1" customHeight="1" x14ac:dyDescent="0.25">
      <c r="A268" s="38"/>
      <c r="B268" s="39"/>
      <c r="C268" s="40"/>
      <c r="D268" s="40"/>
      <c r="E268" s="40"/>
      <c r="F268" s="40"/>
      <c r="G268" s="41">
        <v>3235</v>
      </c>
      <c r="H268" s="42" t="s">
        <v>211</v>
      </c>
      <c r="I268" s="45">
        <f t="shared" ref="I268:K268" si="71">SUM(I269,I280)</f>
        <v>169200</v>
      </c>
      <c r="J268" s="45">
        <f t="shared" si="71"/>
        <v>211500</v>
      </c>
      <c r="K268" s="45">
        <f t="shared" si="71"/>
        <v>205400</v>
      </c>
      <c r="L268" s="46"/>
      <c r="M268" s="49"/>
    </row>
    <row r="269" spans="1:15" ht="36" x14ac:dyDescent="0.25">
      <c r="A269" s="79"/>
      <c r="B269" s="80"/>
      <c r="C269" s="81"/>
      <c r="D269" s="81"/>
      <c r="E269" s="81"/>
      <c r="F269" s="81"/>
      <c r="G269" s="82">
        <v>32354</v>
      </c>
      <c r="H269" s="83" t="s">
        <v>275</v>
      </c>
      <c r="I269" s="84">
        <f t="shared" ref="I269:K269" si="72">SUM(I270:I275)</f>
        <v>157300</v>
      </c>
      <c r="J269" s="84">
        <f t="shared" si="72"/>
        <v>196625</v>
      </c>
      <c r="K269" s="84">
        <f t="shared" si="72"/>
        <v>190700</v>
      </c>
      <c r="L269" s="85"/>
      <c r="M269" s="110" t="s">
        <v>311</v>
      </c>
    </row>
    <row r="270" spans="1:15" ht="35.1" customHeight="1" x14ac:dyDescent="0.25">
      <c r="A270" s="63"/>
      <c r="B270" s="64" t="s">
        <v>279</v>
      </c>
      <c r="C270" s="30" t="s">
        <v>9</v>
      </c>
      <c r="D270" s="65"/>
      <c r="E270" s="65"/>
      <c r="F270" s="65"/>
      <c r="G270" s="66"/>
      <c r="H270" s="47" t="s">
        <v>280</v>
      </c>
      <c r="I270" s="48">
        <v>8600</v>
      </c>
      <c r="J270" s="96">
        <f t="shared" si="67"/>
        <v>10750</v>
      </c>
      <c r="K270" s="96">
        <v>10400</v>
      </c>
      <c r="L270" s="67" t="s">
        <v>261</v>
      </c>
      <c r="M270" s="58"/>
      <c r="O270" s="11"/>
    </row>
    <row r="271" spans="1:15" ht="35.1" customHeight="1" x14ac:dyDescent="0.25">
      <c r="A271" s="63"/>
      <c r="B271" s="64" t="s">
        <v>279</v>
      </c>
      <c r="C271" s="30" t="s">
        <v>9</v>
      </c>
      <c r="D271" s="65"/>
      <c r="E271" s="65"/>
      <c r="F271" s="65"/>
      <c r="G271" s="66"/>
      <c r="H271" s="47" t="s">
        <v>277</v>
      </c>
      <c r="I271" s="48">
        <v>8000</v>
      </c>
      <c r="J271" s="96">
        <f t="shared" si="67"/>
        <v>10000</v>
      </c>
      <c r="K271" s="96">
        <v>9700</v>
      </c>
      <c r="L271" s="67" t="s">
        <v>261</v>
      </c>
      <c r="M271" s="58"/>
      <c r="O271" s="11"/>
    </row>
    <row r="272" spans="1:15" ht="35.1" customHeight="1" x14ac:dyDescent="0.25">
      <c r="A272" s="63"/>
      <c r="B272" s="64" t="s">
        <v>305</v>
      </c>
      <c r="C272" s="30" t="s">
        <v>304</v>
      </c>
      <c r="D272" s="65" t="s">
        <v>163</v>
      </c>
      <c r="E272" s="65" t="s">
        <v>390</v>
      </c>
      <c r="F272" s="65" t="s">
        <v>439</v>
      </c>
      <c r="G272" s="66"/>
      <c r="H272" s="47" t="s">
        <v>302</v>
      </c>
      <c r="I272" s="48">
        <v>86300</v>
      </c>
      <c r="J272" s="96">
        <f t="shared" si="67"/>
        <v>107875</v>
      </c>
      <c r="K272" s="96">
        <v>104640</v>
      </c>
      <c r="L272" s="67" t="s">
        <v>261</v>
      </c>
      <c r="M272" s="58"/>
      <c r="O272" s="11"/>
    </row>
    <row r="273" spans="1:15" ht="35.1" customHeight="1" x14ac:dyDescent="0.25">
      <c r="A273" s="63"/>
      <c r="B273" s="64" t="s">
        <v>305</v>
      </c>
      <c r="C273" s="30" t="s">
        <v>9</v>
      </c>
      <c r="D273" s="65"/>
      <c r="E273" s="65"/>
      <c r="F273" s="65"/>
      <c r="G273" s="66"/>
      <c r="H273" s="47" t="s">
        <v>303</v>
      </c>
      <c r="I273" s="48">
        <v>1600</v>
      </c>
      <c r="J273" s="96">
        <f t="shared" si="67"/>
        <v>2000</v>
      </c>
      <c r="K273" s="96">
        <v>1940</v>
      </c>
      <c r="L273" s="67" t="s">
        <v>261</v>
      </c>
      <c r="M273" s="58"/>
      <c r="O273" s="11"/>
    </row>
    <row r="274" spans="1:15" ht="35.1" customHeight="1" x14ac:dyDescent="0.25">
      <c r="A274" s="63"/>
      <c r="B274" s="64" t="s">
        <v>305</v>
      </c>
      <c r="C274" s="65" t="s">
        <v>304</v>
      </c>
      <c r="D274" s="65" t="s">
        <v>437</v>
      </c>
      <c r="E274" s="65" t="s">
        <v>390</v>
      </c>
      <c r="F274" s="65" t="s">
        <v>438</v>
      </c>
      <c r="G274" s="66"/>
      <c r="H274" s="47" t="s">
        <v>362</v>
      </c>
      <c r="I274" s="48">
        <v>29900</v>
      </c>
      <c r="J274" s="48">
        <f t="shared" si="67"/>
        <v>37375</v>
      </c>
      <c r="K274" s="96">
        <v>36250</v>
      </c>
      <c r="L274" s="67" t="s">
        <v>261</v>
      </c>
      <c r="M274" s="36"/>
      <c r="O274" s="11"/>
    </row>
    <row r="275" spans="1:15" ht="35.1" customHeight="1" x14ac:dyDescent="0.25">
      <c r="A275" s="115"/>
      <c r="B275" s="100" t="s">
        <v>305</v>
      </c>
      <c r="C275" s="116" t="s">
        <v>9</v>
      </c>
      <c r="D275" s="116"/>
      <c r="E275" s="116"/>
      <c r="F275" s="116"/>
      <c r="G275" s="117"/>
      <c r="H275" s="118" t="s">
        <v>416</v>
      </c>
      <c r="I275" s="119">
        <f t="shared" ref="I275:K275" si="73">SUM(I276:I279)</f>
        <v>22900</v>
      </c>
      <c r="J275" s="119">
        <f t="shared" si="73"/>
        <v>28625</v>
      </c>
      <c r="K275" s="119">
        <f t="shared" si="73"/>
        <v>27770</v>
      </c>
      <c r="L275" s="120" t="s">
        <v>261</v>
      </c>
      <c r="M275" s="121"/>
      <c r="O275" s="11"/>
    </row>
    <row r="276" spans="1:15" ht="35.1" customHeight="1" x14ac:dyDescent="0.25">
      <c r="A276" s="63"/>
      <c r="B276" s="64"/>
      <c r="C276" s="30"/>
      <c r="D276" s="65"/>
      <c r="E276" s="65"/>
      <c r="F276" s="65"/>
      <c r="G276" s="66"/>
      <c r="H276" s="47" t="s">
        <v>380</v>
      </c>
      <c r="I276" s="48">
        <v>10000</v>
      </c>
      <c r="J276" s="96">
        <f t="shared" si="67"/>
        <v>12500</v>
      </c>
      <c r="K276" s="96">
        <v>12130</v>
      </c>
      <c r="L276" s="67"/>
      <c r="M276" s="58"/>
      <c r="O276" s="11"/>
    </row>
    <row r="277" spans="1:15" ht="35.1" customHeight="1" x14ac:dyDescent="0.25">
      <c r="A277" s="63"/>
      <c r="B277" s="64"/>
      <c r="C277" s="30"/>
      <c r="D277" s="65"/>
      <c r="E277" s="65"/>
      <c r="F277" s="65"/>
      <c r="G277" s="66"/>
      <c r="H277" s="47" t="s">
        <v>381</v>
      </c>
      <c r="I277" s="48">
        <v>1700</v>
      </c>
      <c r="J277" s="96">
        <f t="shared" si="67"/>
        <v>2125</v>
      </c>
      <c r="K277" s="96">
        <v>2060</v>
      </c>
      <c r="L277" s="67"/>
      <c r="M277" s="58"/>
      <c r="O277" s="11"/>
    </row>
    <row r="278" spans="1:15" ht="35.1" customHeight="1" x14ac:dyDescent="0.25">
      <c r="A278" s="63"/>
      <c r="B278" s="64"/>
      <c r="C278" s="30"/>
      <c r="D278" s="65"/>
      <c r="E278" s="65"/>
      <c r="F278" s="65"/>
      <c r="G278" s="66"/>
      <c r="H278" s="47" t="s">
        <v>382</v>
      </c>
      <c r="I278" s="48">
        <v>4600</v>
      </c>
      <c r="J278" s="96">
        <f t="shared" si="67"/>
        <v>5750</v>
      </c>
      <c r="K278" s="96">
        <v>5580</v>
      </c>
      <c r="L278" s="67"/>
      <c r="M278" s="58"/>
      <c r="O278" s="11"/>
    </row>
    <row r="279" spans="1:15" ht="35.1" customHeight="1" x14ac:dyDescent="0.25">
      <c r="A279" s="63"/>
      <c r="B279" s="64"/>
      <c r="C279" s="30"/>
      <c r="D279" s="65"/>
      <c r="E279" s="65"/>
      <c r="F279" s="65"/>
      <c r="G279" s="66"/>
      <c r="H279" s="47" t="s">
        <v>383</v>
      </c>
      <c r="I279" s="48">
        <v>6600</v>
      </c>
      <c r="J279" s="96">
        <f t="shared" si="67"/>
        <v>8250</v>
      </c>
      <c r="K279" s="96">
        <v>8000</v>
      </c>
      <c r="L279" s="67"/>
      <c r="M279" s="58"/>
      <c r="O279" s="11"/>
    </row>
    <row r="280" spans="1:15" ht="35.1" customHeight="1" x14ac:dyDescent="0.25">
      <c r="A280" s="122"/>
      <c r="B280" s="122"/>
      <c r="C280" s="122"/>
      <c r="D280" s="122"/>
      <c r="E280" s="122"/>
      <c r="F280" s="122"/>
      <c r="G280" s="82">
        <v>32355</v>
      </c>
      <c r="H280" s="83" t="s">
        <v>246</v>
      </c>
      <c r="I280" s="84">
        <f t="shared" ref="I280:K280" si="74">I281</f>
        <v>11900</v>
      </c>
      <c r="J280" s="84">
        <f t="shared" si="74"/>
        <v>14875</v>
      </c>
      <c r="K280" s="84">
        <f t="shared" si="74"/>
        <v>14700</v>
      </c>
      <c r="L280" s="85"/>
      <c r="M280" s="86"/>
      <c r="O280" s="146"/>
    </row>
    <row r="281" spans="1:15" ht="35.1" customHeight="1" x14ac:dyDescent="0.25">
      <c r="A281" s="63"/>
      <c r="B281" s="64" t="s">
        <v>248</v>
      </c>
      <c r="C281" s="30" t="s">
        <v>9</v>
      </c>
      <c r="D281" s="65"/>
      <c r="E281" s="65"/>
      <c r="F281" s="65"/>
      <c r="G281" s="66">
        <v>32355</v>
      </c>
      <c r="H281" s="33" t="s">
        <v>247</v>
      </c>
      <c r="I281" s="48">
        <v>11900</v>
      </c>
      <c r="J281" s="96">
        <f t="shared" si="67"/>
        <v>14875</v>
      </c>
      <c r="K281" s="96">
        <v>14700</v>
      </c>
      <c r="L281" s="67" t="s">
        <v>261</v>
      </c>
      <c r="M281" s="58"/>
      <c r="O281" s="11"/>
    </row>
    <row r="282" spans="1:15" ht="35.1" customHeight="1" x14ac:dyDescent="0.25">
      <c r="A282" s="38"/>
      <c r="B282" s="39"/>
      <c r="C282" s="40"/>
      <c r="D282" s="40"/>
      <c r="E282" s="40"/>
      <c r="F282" s="40"/>
      <c r="G282" s="41">
        <v>3236</v>
      </c>
      <c r="H282" s="42" t="s">
        <v>216</v>
      </c>
      <c r="I282" s="45">
        <f t="shared" ref="I282:K282" si="75">SUM(I283,I285,I288)</f>
        <v>114200</v>
      </c>
      <c r="J282" s="45">
        <f t="shared" si="75"/>
        <v>142750</v>
      </c>
      <c r="K282" s="45">
        <f t="shared" si="75"/>
        <v>127500</v>
      </c>
      <c r="L282" s="46"/>
      <c r="M282" s="44"/>
      <c r="O282" s="11"/>
    </row>
    <row r="283" spans="1:15" ht="35.1" customHeight="1" x14ac:dyDescent="0.25">
      <c r="A283" s="79"/>
      <c r="B283" s="80"/>
      <c r="C283" s="81"/>
      <c r="D283" s="81"/>
      <c r="E283" s="81"/>
      <c r="F283" s="81"/>
      <c r="G283" s="82">
        <v>32361</v>
      </c>
      <c r="H283" s="83" t="s">
        <v>281</v>
      </c>
      <c r="I283" s="84">
        <f t="shared" ref="I283" si="76">I284</f>
        <v>25200</v>
      </c>
      <c r="J283" s="84">
        <f t="shared" ref="J283" si="77">J284</f>
        <v>31500</v>
      </c>
      <c r="K283" s="84">
        <f t="shared" ref="K283" si="78">K284</f>
        <v>30600</v>
      </c>
      <c r="L283" s="85"/>
      <c r="M283" s="110"/>
      <c r="O283" s="11"/>
    </row>
    <row r="284" spans="1:15" ht="35.1" customHeight="1" x14ac:dyDescent="0.25">
      <c r="A284" s="28"/>
      <c r="B284" s="64" t="s">
        <v>283</v>
      </c>
      <c r="C284" s="30" t="s">
        <v>9</v>
      </c>
      <c r="D284" s="65"/>
      <c r="E284" s="65"/>
      <c r="F284" s="65"/>
      <c r="G284" s="66"/>
      <c r="H284" s="47" t="s">
        <v>282</v>
      </c>
      <c r="I284" s="48">
        <v>25200</v>
      </c>
      <c r="J284" s="96">
        <f t="shared" si="67"/>
        <v>31500</v>
      </c>
      <c r="K284" s="96">
        <v>30600</v>
      </c>
      <c r="L284" s="35" t="s">
        <v>261</v>
      </c>
      <c r="M284" s="58"/>
      <c r="O284" s="11"/>
    </row>
    <row r="285" spans="1:15" ht="35.1" customHeight="1" x14ac:dyDescent="0.25">
      <c r="A285" s="79"/>
      <c r="B285" s="80"/>
      <c r="C285" s="81"/>
      <c r="D285" s="81"/>
      <c r="E285" s="81"/>
      <c r="F285" s="81"/>
      <c r="G285" s="82">
        <v>32363</v>
      </c>
      <c r="H285" s="83" t="s">
        <v>146</v>
      </c>
      <c r="I285" s="84">
        <f t="shared" ref="I285" si="79">SUM(I286:I287)</f>
        <v>57100</v>
      </c>
      <c r="J285" s="84">
        <f t="shared" ref="J285" si="80">SUM(J286:J287)</f>
        <v>71375</v>
      </c>
      <c r="K285" s="84">
        <f t="shared" ref="K285" si="81">SUM(K286:K287)</f>
        <v>57100</v>
      </c>
      <c r="L285" s="85"/>
      <c r="M285" s="110"/>
      <c r="O285" s="11"/>
    </row>
    <row r="286" spans="1:15" ht="36" x14ac:dyDescent="0.25">
      <c r="A286" s="28"/>
      <c r="B286" s="29" t="s">
        <v>197</v>
      </c>
      <c r="C286" s="30" t="s">
        <v>9</v>
      </c>
      <c r="D286" s="30"/>
      <c r="E286" s="102"/>
      <c r="F286" s="30" t="s">
        <v>12</v>
      </c>
      <c r="G286" s="32">
        <v>323630</v>
      </c>
      <c r="H286" s="33" t="s">
        <v>147</v>
      </c>
      <c r="I286" s="34">
        <v>17300</v>
      </c>
      <c r="J286" s="96">
        <f t="shared" si="67"/>
        <v>21625</v>
      </c>
      <c r="K286" s="96">
        <f>I286</f>
        <v>17300</v>
      </c>
      <c r="L286" s="35" t="s">
        <v>261</v>
      </c>
      <c r="M286" s="58"/>
      <c r="O286" s="11"/>
    </row>
    <row r="287" spans="1:15" ht="35.1" customHeight="1" x14ac:dyDescent="0.25">
      <c r="A287" s="63"/>
      <c r="B287" s="64" t="s">
        <v>420</v>
      </c>
      <c r="C287" s="65" t="s">
        <v>304</v>
      </c>
      <c r="D287" s="65" t="s">
        <v>11</v>
      </c>
      <c r="E287" s="65"/>
      <c r="F287" s="65" t="s">
        <v>12</v>
      </c>
      <c r="G287" s="66"/>
      <c r="H287" s="47" t="s">
        <v>419</v>
      </c>
      <c r="I287" s="48">
        <v>39800</v>
      </c>
      <c r="J287" s="48">
        <f>I287*1.25</f>
        <v>49750</v>
      </c>
      <c r="K287" s="96">
        <f>I287</f>
        <v>39800</v>
      </c>
      <c r="L287" s="67" t="s">
        <v>261</v>
      </c>
      <c r="M287" s="36"/>
      <c r="O287" s="11"/>
    </row>
    <row r="288" spans="1:15" ht="35.1" customHeight="1" x14ac:dyDescent="0.25">
      <c r="A288" s="79"/>
      <c r="B288" s="80"/>
      <c r="C288" s="81"/>
      <c r="D288" s="81"/>
      <c r="E288" s="81"/>
      <c r="F288" s="81"/>
      <c r="G288" s="82">
        <v>32369</v>
      </c>
      <c r="H288" s="83" t="s">
        <v>148</v>
      </c>
      <c r="I288" s="84">
        <f t="shared" ref="I288" si="82">I289</f>
        <v>31900</v>
      </c>
      <c r="J288" s="84">
        <f t="shared" ref="J288" si="83">J289</f>
        <v>39875</v>
      </c>
      <c r="K288" s="84">
        <f t="shared" ref="K288" si="84">K289</f>
        <v>39800</v>
      </c>
      <c r="L288" s="85"/>
      <c r="M288" s="110"/>
      <c r="O288" s="11"/>
    </row>
    <row r="289" spans="1:15" ht="60" x14ac:dyDescent="0.25">
      <c r="A289" s="28"/>
      <c r="B289" s="29" t="s">
        <v>198</v>
      </c>
      <c r="C289" s="65" t="s">
        <v>149</v>
      </c>
      <c r="D289" s="30" t="s">
        <v>11</v>
      </c>
      <c r="E289" s="31" t="s">
        <v>394</v>
      </c>
      <c r="F289" s="30" t="s">
        <v>12</v>
      </c>
      <c r="G289" s="32">
        <v>323691</v>
      </c>
      <c r="H289" s="33" t="s">
        <v>167</v>
      </c>
      <c r="I289" s="48">
        <v>31900</v>
      </c>
      <c r="J289" s="96">
        <f t="shared" si="67"/>
        <v>39875</v>
      </c>
      <c r="K289" s="96">
        <v>39800</v>
      </c>
      <c r="L289" s="35" t="s">
        <v>261</v>
      </c>
      <c r="M289" s="58" t="s">
        <v>311</v>
      </c>
      <c r="O289" s="11"/>
    </row>
    <row r="290" spans="1:15" ht="35.1" customHeight="1" x14ac:dyDescent="0.25">
      <c r="A290" s="38"/>
      <c r="B290" s="39"/>
      <c r="C290" s="40"/>
      <c r="D290" s="40"/>
      <c r="E290" s="123"/>
      <c r="F290" s="40"/>
      <c r="G290" s="41">
        <v>32379</v>
      </c>
      <c r="H290" s="42" t="s">
        <v>350</v>
      </c>
      <c r="I290" s="45">
        <f>I291+I297+I299+I302</f>
        <v>66300</v>
      </c>
      <c r="J290" s="45">
        <f>J291+J297+J299+J302</f>
        <v>82875</v>
      </c>
      <c r="K290" s="45">
        <f>K291+K297+K299+K302</f>
        <v>76900</v>
      </c>
      <c r="L290" s="46"/>
      <c r="M290" s="44"/>
      <c r="O290" s="11"/>
    </row>
    <row r="291" spans="1:15" ht="35.1" customHeight="1" x14ac:dyDescent="0.25">
      <c r="A291" s="79"/>
      <c r="B291" s="80"/>
      <c r="C291" s="81"/>
      <c r="D291" s="81"/>
      <c r="E291" s="81"/>
      <c r="F291" s="81"/>
      <c r="G291" s="82">
        <v>323791</v>
      </c>
      <c r="H291" s="83" t="s">
        <v>351</v>
      </c>
      <c r="I291" s="84">
        <f t="shared" ref="I291:K291" si="85">SUM(I292:I296)</f>
        <v>31200</v>
      </c>
      <c r="J291" s="84">
        <f t="shared" si="85"/>
        <v>39000</v>
      </c>
      <c r="K291" s="84">
        <f t="shared" si="85"/>
        <v>38200</v>
      </c>
      <c r="L291" s="85"/>
      <c r="M291" s="86"/>
      <c r="O291" s="11"/>
    </row>
    <row r="292" spans="1:15" ht="35.1" customHeight="1" x14ac:dyDescent="0.25">
      <c r="A292" s="124"/>
      <c r="B292" s="29" t="s">
        <v>440</v>
      </c>
      <c r="C292" s="30" t="s">
        <v>9</v>
      </c>
      <c r="D292" s="30"/>
      <c r="E292" s="31"/>
      <c r="F292" s="30"/>
      <c r="G292" s="32"/>
      <c r="H292" s="33" t="s">
        <v>364</v>
      </c>
      <c r="I292" s="34">
        <v>4600</v>
      </c>
      <c r="J292" s="34">
        <f t="shared" si="67"/>
        <v>5750</v>
      </c>
      <c r="K292" s="34">
        <v>5580</v>
      </c>
      <c r="L292" s="35" t="s">
        <v>261</v>
      </c>
      <c r="M292" s="58"/>
      <c r="O292" s="11"/>
    </row>
    <row r="293" spans="1:15" ht="35.1" customHeight="1" x14ac:dyDescent="0.25">
      <c r="A293" s="124"/>
      <c r="B293" s="29" t="s">
        <v>440</v>
      </c>
      <c r="C293" s="30" t="s">
        <v>9</v>
      </c>
      <c r="D293" s="30"/>
      <c r="E293" s="31"/>
      <c r="F293" s="30"/>
      <c r="G293" s="32"/>
      <c r="H293" s="33" t="s">
        <v>365</v>
      </c>
      <c r="I293" s="34">
        <v>4000</v>
      </c>
      <c r="J293" s="34">
        <f t="shared" si="67"/>
        <v>5000</v>
      </c>
      <c r="K293" s="34">
        <v>4850</v>
      </c>
      <c r="L293" s="35" t="s">
        <v>261</v>
      </c>
      <c r="M293" s="58"/>
      <c r="O293" s="11"/>
    </row>
    <row r="294" spans="1:15" ht="35.1" customHeight="1" x14ac:dyDescent="0.25">
      <c r="A294" s="124"/>
      <c r="B294" s="29" t="s">
        <v>440</v>
      </c>
      <c r="C294" s="30" t="s">
        <v>9</v>
      </c>
      <c r="D294" s="30"/>
      <c r="E294" s="31"/>
      <c r="F294" s="30"/>
      <c r="G294" s="32"/>
      <c r="H294" s="33" t="s">
        <v>366</v>
      </c>
      <c r="I294" s="34">
        <v>6000</v>
      </c>
      <c r="J294" s="34">
        <f t="shared" si="67"/>
        <v>7500</v>
      </c>
      <c r="K294" s="34">
        <v>7260</v>
      </c>
      <c r="L294" s="35" t="s">
        <v>261</v>
      </c>
      <c r="M294" s="58"/>
      <c r="O294" s="11"/>
    </row>
    <row r="295" spans="1:15" ht="35.1" customHeight="1" x14ac:dyDescent="0.25">
      <c r="A295" s="124"/>
      <c r="B295" s="29" t="s">
        <v>440</v>
      </c>
      <c r="C295" s="30" t="s">
        <v>9</v>
      </c>
      <c r="D295" s="30"/>
      <c r="E295" s="31"/>
      <c r="F295" s="30"/>
      <c r="G295" s="32"/>
      <c r="H295" s="33" t="s">
        <v>367</v>
      </c>
      <c r="I295" s="34">
        <v>6000</v>
      </c>
      <c r="J295" s="34">
        <f t="shared" si="67"/>
        <v>7500</v>
      </c>
      <c r="K295" s="34">
        <v>7260</v>
      </c>
      <c r="L295" s="35" t="s">
        <v>261</v>
      </c>
      <c r="M295" s="58"/>
      <c r="O295" s="11"/>
    </row>
    <row r="296" spans="1:15" ht="35.1" customHeight="1" x14ac:dyDescent="0.25">
      <c r="A296" s="124"/>
      <c r="B296" s="29" t="s">
        <v>441</v>
      </c>
      <c r="C296" s="30" t="s">
        <v>9</v>
      </c>
      <c r="D296" s="30"/>
      <c r="E296" s="31"/>
      <c r="F296" s="30"/>
      <c r="G296" s="32"/>
      <c r="H296" s="33" t="s">
        <v>430</v>
      </c>
      <c r="I296" s="34">
        <v>10600</v>
      </c>
      <c r="J296" s="34">
        <f t="shared" si="67"/>
        <v>13250</v>
      </c>
      <c r="K296" s="34">
        <v>13250</v>
      </c>
      <c r="L296" s="35"/>
      <c r="M296" s="58"/>
      <c r="O296" s="11"/>
    </row>
    <row r="297" spans="1:15" ht="35.1" customHeight="1" x14ac:dyDescent="0.25">
      <c r="A297" s="50"/>
      <c r="B297" s="51"/>
      <c r="C297" s="52"/>
      <c r="D297" s="52"/>
      <c r="E297" s="53"/>
      <c r="F297" s="52"/>
      <c r="G297" s="54">
        <v>323795</v>
      </c>
      <c r="H297" s="60" t="s">
        <v>426</v>
      </c>
      <c r="I297" s="55">
        <f t="shared" ref="I297:L297" si="86">SUM(I298:I298)</f>
        <v>4000</v>
      </c>
      <c r="J297" s="55">
        <f t="shared" si="86"/>
        <v>5000</v>
      </c>
      <c r="K297" s="55">
        <f t="shared" si="86"/>
        <v>4000</v>
      </c>
      <c r="L297" s="55">
        <f t="shared" si="86"/>
        <v>0</v>
      </c>
      <c r="M297" s="57"/>
      <c r="O297" s="11"/>
    </row>
    <row r="298" spans="1:15" ht="35.1" customHeight="1" x14ac:dyDescent="0.25">
      <c r="A298" s="63"/>
      <c r="B298" s="64" t="s">
        <v>199</v>
      </c>
      <c r="C298" s="65" t="s">
        <v>9</v>
      </c>
      <c r="D298" s="65"/>
      <c r="E298" s="65"/>
      <c r="F298" s="65"/>
      <c r="G298" s="66"/>
      <c r="H298" s="47" t="s">
        <v>417</v>
      </c>
      <c r="I298" s="48">
        <v>4000</v>
      </c>
      <c r="J298" s="48">
        <f>I298*1.25</f>
        <v>5000</v>
      </c>
      <c r="K298" s="48">
        <f>I298</f>
        <v>4000</v>
      </c>
      <c r="L298" s="67" t="s">
        <v>261</v>
      </c>
      <c r="M298" s="71"/>
      <c r="O298" s="11"/>
    </row>
    <row r="299" spans="1:15" ht="35.1" customHeight="1" x14ac:dyDescent="0.25">
      <c r="A299" s="50"/>
      <c r="B299" s="51"/>
      <c r="C299" s="52"/>
      <c r="D299" s="52"/>
      <c r="E299" s="52"/>
      <c r="F299" s="52"/>
      <c r="G299" s="54">
        <v>323797</v>
      </c>
      <c r="H299" s="60" t="s">
        <v>428</v>
      </c>
      <c r="I299" s="55">
        <f t="shared" ref="I299" si="87">SUM(I300:I301)</f>
        <v>9300</v>
      </c>
      <c r="J299" s="55">
        <f t="shared" ref="J299" si="88">SUM(J300:J301)</f>
        <v>11625</v>
      </c>
      <c r="K299" s="55">
        <f t="shared" ref="K299" si="89">SUM(K300:K301)</f>
        <v>10100</v>
      </c>
      <c r="L299" s="56"/>
      <c r="M299" s="61"/>
      <c r="O299" s="11"/>
    </row>
    <row r="300" spans="1:15" ht="35.1" customHeight="1" x14ac:dyDescent="0.25">
      <c r="A300" s="63"/>
      <c r="B300" s="64" t="s">
        <v>443</v>
      </c>
      <c r="C300" s="65" t="s">
        <v>9</v>
      </c>
      <c r="D300" s="65"/>
      <c r="E300" s="65"/>
      <c r="F300" s="65"/>
      <c r="G300" s="66"/>
      <c r="H300" s="47" t="s">
        <v>422</v>
      </c>
      <c r="I300" s="48">
        <v>5300</v>
      </c>
      <c r="J300" s="48">
        <f t="shared" si="67"/>
        <v>6625</v>
      </c>
      <c r="K300" s="48">
        <f>I300</f>
        <v>5300</v>
      </c>
      <c r="L300" s="67"/>
      <c r="M300" s="71"/>
      <c r="O300" s="11"/>
    </row>
    <row r="301" spans="1:15" ht="35.1" customHeight="1" x14ac:dyDescent="0.25">
      <c r="A301" s="63"/>
      <c r="B301" s="64" t="s">
        <v>442</v>
      </c>
      <c r="C301" s="65" t="s">
        <v>9</v>
      </c>
      <c r="D301" s="65"/>
      <c r="E301" s="65"/>
      <c r="F301" s="65"/>
      <c r="G301" s="66"/>
      <c r="H301" s="47" t="s">
        <v>431</v>
      </c>
      <c r="I301" s="48">
        <v>4000</v>
      </c>
      <c r="J301" s="48">
        <f t="shared" si="67"/>
        <v>5000</v>
      </c>
      <c r="K301" s="48">
        <v>4800</v>
      </c>
      <c r="L301" s="67"/>
      <c r="M301" s="71"/>
      <c r="O301" s="11"/>
    </row>
    <row r="302" spans="1:15" ht="35.1" customHeight="1" x14ac:dyDescent="0.25">
      <c r="A302" s="50"/>
      <c r="B302" s="51"/>
      <c r="C302" s="52"/>
      <c r="D302" s="52"/>
      <c r="E302" s="52"/>
      <c r="F302" s="52"/>
      <c r="G302" s="54">
        <v>323796</v>
      </c>
      <c r="H302" s="60" t="s">
        <v>427</v>
      </c>
      <c r="I302" s="55">
        <f t="shared" ref="I302" si="90">SUM(I303:I305)</f>
        <v>21800</v>
      </c>
      <c r="J302" s="55">
        <f t="shared" ref="J302" si="91">SUM(J303:J305)</f>
        <v>27250</v>
      </c>
      <c r="K302" s="55">
        <f t="shared" ref="K302" si="92">SUM(K303:K305)</f>
        <v>24600</v>
      </c>
      <c r="L302" s="56"/>
      <c r="M302" s="61"/>
      <c r="O302" s="11"/>
    </row>
    <row r="303" spans="1:15" ht="35.1" customHeight="1" x14ac:dyDescent="0.25">
      <c r="A303" s="72"/>
      <c r="B303" s="64" t="s">
        <v>200</v>
      </c>
      <c r="C303" s="65" t="s">
        <v>9</v>
      </c>
      <c r="D303" s="65"/>
      <c r="E303" s="125"/>
      <c r="F303" s="65"/>
      <c r="G303" s="66"/>
      <c r="H303" s="47" t="s">
        <v>220</v>
      </c>
      <c r="I303" s="48">
        <v>8800</v>
      </c>
      <c r="J303" s="48">
        <f t="shared" si="67"/>
        <v>11000</v>
      </c>
      <c r="K303" s="48">
        <v>10670</v>
      </c>
      <c r="L303" s="67" t="s">
        <v>261</v>
      </c>
      <c r="M303" s="36"/>
      <c r="O303" s="11"/>
    </row>
    <row r="304" spans="1:15" ht="36" x14ac:dyDescent="0.25">
      <c r="A304" s="72"/>
      <c r="B304" s="64" t="s">
        <v>403</v>
      </c>
      <c r="C304" s="65" t="s">
        <v>9</v>
      </c>
      <c r="D304" s="65"/>
      <c r="E304" s="125"/>
      <c r="F304" s="65"/>
      <c r="G304" s="66"/>
      <c r="H304" s="47" t="s">
        <v>363</v>
      </c>
      <c r="I304" s="48">
        <v>9300</v>
      </c>
      <c r="J304" s="48">
        <f t="shared" si="67"/>
        <v>11625</v>
      </c>
      <c r="K304" s="48">
        <v>9300</v>
      </c>
      <c r="L304" s="67" t="s">
        <v>261</v>
      </c>
      <c r="M304" s="36"/>
      <c r="O304" s="11"/>
    </row>
    <row r="305" spans="1:15" ht="48" x14ac:dyDescent="0.25">
      <c r="A305" s="72"/>
      <c r="B305" s="64" t="s">
        <v>200</v>
      </c>
      <c r="C305" s="65" t="s">
        <v>9</v>
      </c>
      <c r="D305" s="65"/>
      <c r="E305" s="125"/>
      <c r="F305" s="65"/>
      <c r="G305" s="66"/>
      <c r="H305" s="47" t="s">
        <v>402</v>
      </c>
      <c r="I305" s="48">
        <v>3700</v>
      </c>
      <c r="J305" s="48">
        <f>I305*1.25</f>
        <v>4625</v>
      </c>
      <c r="K305" s="48">
        <v>4630</v>
      </c>
      <c r="L305" s="67" t="s">
        <v>261</v>
      </c>
      <c r="M305" s="36"/>
      <c r="O305" s="11"/>
    </row>
    <row r="306" spans="1:15" ht="35.1" customHeight="1" x14ac:dyDescent="0.25">
      <c r="A306" s="38"/>
      <c r="B306" s="39"/>
      <c r="C306" s="40"/>
      <c r="D306" s="40"/>
      <c r="E306" s="40"/>
      <c r="F306" s="40"/>
      <c r="G306" s="41">
        <v>3238</v>
      </c>
      <c r="H306" s="42" t="s">
        <v>352</v>
      </c>
      <c r="I306" s="45">
        <f t="shared" ref="I306:K306" si="93">I307+I328</f>
        <v>375000</v>
      </c>
      <c r="J306" s="45">
        <f t="shared" si="93"/>
        <v>468750</v>
      </c>
      <c r="K306" s="45">
        <f t="shared" si="93"/>
        <v>226700</v>
      </c>
      <c r="L306" s="46"/>
      <c r="M306" s="44"/>
      <c r="O306" s="11"/>
    </row>
    <row r="307" spans="1:15" ht="35.1" customHeight="1" x14ac:dyDescent="0.25">
      <c r="A307" s="79"/>
      <c r="B307" s="80"/>
      <c r="C307" s="81"/>
      <c r="D307" s="81"/>
      <c r="E307" s="81"/>
      <c r="F307" s="81"/>
      <c r="G307" s="82">
        <v>32382</v>
      </c>
      <c r="H307" s="83" t="s">
        <v>353</v>
      </c>
      <c r="I307" s="84">
        <f t="shared" ref="I307:K307" si="94">I308</f>
        <v>288700</v>
      </c>
      <c r="J307" s="84">
        <f t="shared" si="94"/>
        <v>360875</v>
      </c>
      <c r="K307" s="84">
        <f t="shared" si="94"/>
        <v>174400</v>
      </c>
      <c r="L307" s="85"/>
      <c r="M307" s="86"/>
      <c r="O307" s="11"/>
    </row>
    <row r="308" spans="1:15" ht="36" x14ac:dyDescent="0.25">
      <c r="A308" s="50"/>
      <c r="B308" s="54" t="s">
        <v>444</v>
      </c>
      <c r="C308" s="52" t="s">
        <v>10</v>
      </c>
      <c r="D308" s="52" t="s">
        <v>163</v>
      </c>
      <c r="E308" s="53" t="s">
        <v>390</v>
      </c>
      <c r="F308" s="52" t="s">
        <v>15</v>
      </c>
      <c r="G308" s="54">
        <v>32382</v>
      </c>
      <c r="H308" s="60" t="s">
        <v>150</v>
      </c>
      <c r="I308" s="55">
        <f t="shared" ref="I308:K308" si="95">SUM(I309:I327)</f>
        <v>288700</v>
      </c>
      <c r="J308" s="55">
        <f t="shared" si="95"/>
        <v>360875</v>
      </c>
      <c r="K308" s="55">
        <f t="shared" si="95"/>
        <v>174400</v>
      </c>
      <c r="L308" s="56" t="s">
        <v>261</v>
      </c>
      <c r="M308" s="57" t="s">
        <v>311</v>
      </c>
      <c r="O308" s="11"/>
    </row>
    <row r="309" spans="1:15" ht="35.1" customHeight="1" x14ac:dyDescent="0.25">
      <c r="A309" s="28"/>
      <c r="B309" s="29"/>
      <c r="C309" s="30"/>
      <c r="D309" s="30"/>
      <c r="E309" s="30"/>
      <c r="F309" s="30"/>
      <c r="G309" s="32">
        <v>32382</v>
      </c>
      <c r="H309" s="33" t="s">
        <v>151</v>
      </c>
      <c r="I309" s="48">
        <v>35000</v>
      </c>
      <c r="J309" s="48">
        <f>I309*1.25</f>
        <v>43750</v>
      </c>
      <c r="K309" s="48">
        <v>17500</v>
      </c>
      <c r="L309" s="35"/>
      <c r="M309" s="68"/>
      <c r="O309" s="11"/>
    </row>
    <row r="310" spans="1:15" ht="35.1" customHeight="1" x14ac:dyDescent="0.25">
      <c r="A310" s="28"/>
      <c r="B310" s="29"/>
      <c r="C310" s="30"/>
      <c r="D310" s="30"/>
      <c r="E310" s="30"/>
      <c r="F310" s="30"/>
      <c r="G310" s="32">
        <v>32382</v>
      </c>
      <c r="H310" s="33" t="s">
        <v>152</v>
      </c>
      <c r="I310" s="48">
        <v>39800</v>
      </c>
      <c r="J310" s="48">
        <f t="shared" ref="J310:J327" si="96">I310*1.25</f>
        <v>49750</v>
      </c>
      <c r="K310" s="48">
        <v>24880</v>
      </c>
      <c r="L310" s="35"/>
      <c r="M310" s="58"/>
      <c r="O310" s="11"/>
    </row>
    <row r="311" spans="1:15" ht="35.1" customHeight="1" x14ac:dyDescent="0.25">
      <c r="A311" s="28"/>
      <c r="B311" s="29"/>
      <c r="C311" s="30"/>
      <c r="D311" s="30"/>
      <c r="E311" s="30"/>
      <c r="F311" s="30"/>
      <c r="G311" s="32">
        <v>32382</v>
      </c>
      <c r="H311" s="33" t="s">
        <v>290</v>
      </c>
      <c r="I311" s="48">
        <v>8000</v>
      </c>
      <c r="J311" s="48">
        <f t="shared" si="96"/>
        <v>10000</v>
      </c>
      <c r="K311" s="48">
        <v>5000</v>
      </c>
      <c r="L311" s="35"/>
      <c r="M311" s="58"/>
      <c r="O311" s="11"/>
    </row>
    <row r="312" spans="1:15" ht="35.1" customHeight="1" x14ac:dyDescent="0.25">
      <c r="A312" s="28"/>
      <c r="B312" s="29"/>
      <c r="C312" s="30"/>
      <c r="D312" s="30"/>
      <c r="E312" s="30"/>
      <c r="F312" s="30"/>
      <c r="G312" s="32">
        <v>32382</v>
      </c>
      <c r="H312" s="33" t="s">
        <v>291</v>
      </c>
      <c r="I312" s="48">
        <v>23900</v>
      </c>
      <c r="J312" s="48">
        <f t="shared" si="96"/>
        <v>29875</v>
      </c>
      <c r="K312" s="48">
        <v>14940</v>
      </c>
      <c r="L312" s="35"/>
      <c r="M312" s="58"/>
      <c r="O312" s="11"/>
    </row>
    <row r="313" spans="1:15" ht="35.1" customHeight="1" x14ac:dyDescent="0.25">
      <c r="A313" s="28"/>
      <c r="B313" s="29"/>
      <c r="C313" s="30"/>
      <c r="D313" s="30"/>
      <c r="E313" s="30"/>
      <c r="F313" s="30"/>
      <c r="G313" s="32">
        <v>32382</v>
      </c>
      <c r="H313" s="33" t="s">
        <v>233</v>
      </c>
      <c r="I313" s="48">
        <v>19100</v>
      </c>
      <c r="J313" s="48">
        <f t="shared" si="96"/>
        <v>23875</v>
      </c>
      <c r="K313" s="48">
        <v>11580</v>
      </c>
      <c r="L313" s="35"/>
      <c r="M313" s="58"/>
      <c r="O313" s="11"/>
    </row>
    <row r="314" spans="1:15" ht="35.1" customHeight="1" x14ac:dyDescent="0.25">
      <c r="A314" s="28"/>
      <c r="B314" s="29"/>
      <c r="C314" s="30"/>
      <c r="D314" s="30"/>
      <c r="E314" s="30"/>
      <c r="F314" s="30"/>
      <c r="G314" s="32">
        <v>32382</v>
      </c>
      <c r="H314" s="33" t="s">
        <v>292</v>
      </c>
      <c r="I314" s="48">
        <v>13300</v>
      </c>
      <c r="J314" s="48">
        <f t="shared" si="96"/>
        <v>16625</v>
      </c>
      <c r="K314" s="48">
        <v>8310</v>
      </c>
      <c r="L314" s="35"/>
      <c r="M314" s="58"/>
      <c r="O314" s="11"/>
    </row>
    <row r="315" spans="1:15" ht="35.1" customHeight="1" x14ac:dyDescent="0.25">
      <c r="A315" s="28"/>
      <c r="B315" s="29"/>
      <c r="C315" s="30"/>
      <c r="D315" s="30"/>
      <c r="E315" s="30"/>
      <c r="F315" s="30"/>
      <c r="G315" s="32">
        <v>32382</v>
      </c>
      <c r="H315" s="33" t="s">
        <v>293</v>
      </c>
      <c r="I315" s="48">
        <v>10600</v>
      </c>
      <c r="J315" s="48">
        <f t="shared" si="96"/>
        <v>13250</v>
      </c>
      <c r="K315" s="48">
        <v>6430</v>
      </c>
      <c r="L315" s="35"/>
      <c r="M315" s="58"/>
      <c r="O315" s="11"/>
    </row>
    <row r="316" spans="1:15" ht="35.1" customHeight="1" x14ac:dyDescent="0.25">
      <c r="A316" s="28"/>
      <c r="B316" s="29"/>
      <c r="C316" s="30"/>
      <c r="D316" s="30"/>
      <c r="E316" s="30"/>
      <c r="F316" s="30"/>
      <c r="G316" s="32">
        <v>32382</v>
      </c>
      <c r="H316" s="33" t="s">
        <v>294</v>
      </c>
      <c r="I316" s="48">
        <v>13300</v>
      </c>
      <c r="J316" s="48">
        <f t="shared" si="96"/>
        <v>16625</v>
      </c>
      <c r="K316" s="48">
        <v>8060</v>
      </c>
      <c r="L316" s="35"/>
      <c r="M316" s="58"/>
      <c r="O316" s="11"/>
    </row>
    <row r="317" spans="1:15" ht="35.1" customHeight="1" x14ac:dyDescent="0.25">
      <c r="A317" s="28"/>
      <c r="B317" s="29"/>
      <c r="C317" s="30"/>
      <c r="D317" s="30"/>
      <c r="E317" s="30"/>
      <c r="F317" s="30"/>
      <c r="G317" s="32">
        <v>32382</v>
      </c>
      <c r="H317" s="33" t="s">
        <v>295</v>
      </c>
      <c r="I317" s="48">
        <v>33200</v>
      </c>
      <c r="J317" s="48">
        <f t="shared" si="96"/>
        <v>41500</v>
      </c>
      <c r="K317" s="48">
        <v>20750</v>
      </c>
      <c r="L317" s="35"/>
      <c r="M317" s="58"/>
      <c r="O317" s="11"/>
    </row>
    <row r="318" spans="1:15" ht="35.1" customHeight="1" x14ac:dyDescent="0.25">
      <c r="A318" s="28"/>
      <c r="B318" s="29"/>
      <c r="C318" s="30"/>
      <c r="D318" s="30"/>
      <c r="E318" s="30"/>
      <c r="F318" s="30"/>
      <c r="G318" s="32">
        <v>32382</v>
      </c>
      <c r="H318" s="33" t="s">
        <v>153</v>
      </c>
      <c r="I318" s="48">
        <v>15900</v>
      </c>
      <c r="J318" s="48">
        <f t="shared" si="96"/>
        <v>19875</v>
      </c>
      <c r="K318" s="48">
        <v>9640</v>
      </c>
      <c r="L318" s="35"/>
      <c r="M318" s="58"/>
      <c r="O318" s="11"/>
    </row>
    <row r="319" spans="1:15" ht="35.1" customHeight="1" x14ac:dyDescent="0.25">
      <c r="A319" s="28"/>
      <c r="B319" s="29"/>
      <c r="C319" s="30"/>
      <c r="D319" s="30"/>
      <c r="E319" s="30"/>
      <c r="F319" s="30"/>
      <c r="G319" s="32">
        <v>32382</v>
      </c>
      <c r="H319" s="33" t="s">
        <v>296</v>
      </c>
      <c r="I319" s="48">
        <v>4800</v>
      </c>
      <c r="J319" s="48">
        <f t="shared" si="96"/>
        <v>6000</v>
      </c>
      <c r="K319" s="48">
        <v>3000</v>
      </c>
      <c r="L319" s="35"/>
      <c r="M319" s="58"/>
      <c r="O319" s="11"/>
    </row>
    <row r="320" spans="1:15" ht="35.1" customHeight="1" x14ac:dyDescent="0.25">
      <c r="A320" s="28"/>
      <c r="B320" s="29"/>
      <c r="C320" s="30"/>
      <c r="D320" s="30"/>
      <c r="E320" s="30"/>
      <c r="F320" s="30"/>
      <c r="G320" s="32">
        <v>32382</v>
      </c>
      <c r="H320" s="33" t="s">
        <v>154</v>
      </c>
      <c r="I320" s="48">
        <v>4800</v>
      </c>
      <c r="J320" s="48">
        <f t="shared" si="96"/>
        <v>6000</v>
      </c>
      <c r="K320" s="48">
        <v>2910</v>
      </c>
      <c r="L320" s="35"/>
      <c r="M320" s="58"/>
      <c r="O320" s="11"/>
    </row>
    <row r="321" spans="1:15" ht="35.1" customHeight="1" x14ac:dyDescent="0.25">
      <c r="A321" s="28"/>
      <c r="B321" s="29"/>
      <c r="C321" s="30"/>
      <c r="D321" s="30"/>
      <c r="E321" s="30"/>
      <c r="F321" s="30"/>
      <c r="G321" s="32">
        <v>32382</v>
      </c>
      <c r="H321" s="33" t="s">
        <v>297</v>
      </c>
      <c r="I321" s="48">
        <v>4800</v>
      </c>
      <c r="J321" s="48">
        <f t="shared" si="96"/>
        <v>6000</v>
      </c>
      <c r="K321" s="48">
        <v>2910</v>
      </c>
      <c r="L321" s="35"/>
      <c r="M321" s="58"/>
      <c r="O321" s="11"/>
    </row>
    <row r="322" spans="1:15" ht="35.1" customHeight="1" x14ac:dyDescent="0.25">
      <c r="A322" s="28"/>
      <c r="B322" s="29"/>
      <c r="C322" s="30"/>
      <c r="D322" s="30"/>
      <c r="E322" s="30"/>
      <c r="F322" s="30"/>
      <c r="G322" s="32">
        <v>32382</v>
      </c>
      <c r="H322" s="33" t="s">
        <v>298</v>
      </c>
      <c r="I322" s="48">
        <v>10600</v>
      </c>
      <c r="J322" s="48">
        <f t="shared" si="96"/>
        <v>13250</v>
      </c>
      <c r="K322" s="48">
        <v>6430</v>
      </c>
      <c r="L322" s="35"/>
      <c r="M322" s="58"/>
      <c r="O322" s="11"/>
    </row>
    <row r="323" spans="1:15" ht="35.1" customHeight="1" x14ac:dyDescent="0.25">
      <c r="A323" s="28"/>
      <c r="B323" s="29"/>
      <c r="C323" s="30"/>
      <c r="D323" s="30"/>
      <c r="E323" s="30"/>
      <c r="F323" s="30"/>
      <c r="G323" s="32">
        <v>32382</v>
      </c>
      <c r="H323" s="33" t="s">
        <v>299</v>
      </c>
      <c r="I323" s="48">
        <v>9300</v>
      </c>
      <c r="J323" s="48">
        <f t="shared" si="96"/>
        <v>11625</v>
      </c>
      <c r="K323" s="48">
        <v>5640</v>
      </c>
      <c r="L323" s="35"/>
      <c r="M323" s="58"/>
      <c r="O323" s="11"/>
    </row>
    <row r="324" spans="1:15" ht="35.1" customHeight="1" x14ac:dyDescent="0.25">
      <c r="A324" s="28"/>
      <c r="B324" s="29"/>
      <c r="C324" s="30"/>
      <c r="D324" s="30"/>
      <c r="E324" s="30"/>
      <c r="F324" s="30"/>
      <c r="G324" s="32">
        <v>32382</v>
      </c>
      <c r="H324" s="33" t="s">
        <v>300</v>
      </c>
      <c r="I324" s="48">
        <v>13300</v>
      </c>
      <c r="J324" s="48">
        <f t="shared" si="96"/>
        <v>16625</v>
      </c>
      <c r="K324" s="48">
        <v>8310</v>
      </c>
      <c r="L324" s="35"/>
      <c r="M324" s="58"/>
      <c r="O324" s="11"/>
    </row>
    <row r="325" spans="1:15" ht="35.1" customHeight="1" x14ac:dyDescent="0.25">
      <c r="A325" s="28"/>
      <c r="B325" s="29"/>
      <c r="C325" s="30"/>
      <c r="D325" s="30"/>
      <c r="E325" s="30"/>
      <c r="F325" s="30"/>
      <c r="G325" s="32">
        <v>32382</v>
      </c>
      <c r="H325" s="33" t="s">
        <v>255</v>
      </c>
      <c r="I325" s="48">
        <v>19100</v>
      </c>
      <c r="J325" s="48">
        <f t="shared" si="96"/>
        <v>23875</v>
      </c>
      <c r="K325" s="48">
        <v>11940</v>
      </c>
      <c r="L325" s="35"/>
      <c r="M325" s="58"/>
      <c r="O325" s="11"/>
    </row>
    <row r="326" spans="1:15" ht="35.1" customHeight="1" x14ac:dyDescent="0.25">
      <c r="A326" s="28"/>
      <c r="B326" s="29"/>
      <c r="C326" s="30"/>
      <c r="D326" s="30"/>
      <c r="E326" s="30"/>
      <c r="F326" s="30"/>
      <c r="G326" s="32">
        <v>32382</v>
      </c>
      <c r="H326" s="33" t="s">
        <v>256</v>
      </c>
      <c r="I326" s="48">
        <v>1300</v>
      </c>
      <c r="J326" s="48">
        <f t="shared" si="96"/>
        <v>1625</v>
      </c>
      <c r="K326" s="48">
        <v>790</v>
      </c>
      <c r="L326" s="35"/>
      <c r="M326" s="58"/>
      <c r="O326" s="11"/>
    </row>
    <row r="327" spans="1:15" ht="35.1" customHeight="1" x14ac:dyDescent="0.25">
      <c r="A327" s="28"/>
      <c r="B327" s="29"/>
      <c r="C327" s="30"/>
      <c r="D327" s="30"/>
      <c r="E327" s="30"/>
      <c r="F327" s="30"/>
      <c r="G327" s="32">
        <v>32382</v>
      </c>
      <c r="H327" s="33" t="s">
        <v>421</v>
      </c>
      <c r="I327" s="126">
        <v>8600</v>
      </c>
      <c r="J327" s="48">
        <f t="shared" si="96"/>
        <v>10750</v>
      </c>
      <c r="K327" s="126">
        <v>5380</v>
      </c>
      <c r="L327" s="35"/>
      <c r="M327" s="58"/>
      <c r="O327" s="11"/>
    </row>
    <row r="328" spans="1:15" ht="35.1" customHeight="1" x14ac:dyDescent="0.25">
      <c r="A328" s="79"/>
      <c r="B328" s="80"/>
      <c r="C328" s="81"/>
      <c r="D328" s="81"/>
      <c r="E328" s="81"/>
      <c r="F328" s="81"/>
      <c r="G328" s="82">
        <v>32389</v>
      </c>
      <c r="H328" s="83" t="s">
        <v>354</v>
      </c>
      <c r="I328" s="127">
        <f t="shared" ref="I328" si="97">I329</f>
        <v>86300</v>
      </c>
      <c r="J328" s="127">
        <f t="shared" ref="J328" si="98">J329</f>
        <v>107875</v>
      </c>
      <c r="K328" s="127">
        <f t="shared" ref="K328" si="99">K329</f>
        <v>52300</v>
      </c>
      <c r="L328" s="85"/>
      <c r="M328" s="86"/>
      <c r="O328" s="11"/>
    </row>
    <row r="329" spans="1:15" ht="36" x14ac:dyDescent="0.25">
      <c r="A329" s="28"/>
      <c r="B329" s="29" t="s">
        <v>201</v>
      </c>
      <c r="C329" s="30" t="s">
        <v>10</v>
      </c>
      <c r="D329" s="30" t="s">
        <v>163</v>
      </c>
      <c r="E329" s="102"/>
      <c r="F329" s="30" t="s">
        <v>15</v>
      </c>
      <c r="G329" s="32">
        <v>32389</v>
      </c>
      <c r="H329" s="33" t="s">
        <v>155</v>
      </c>
      <c r="I329" s="34">
        <v>86300</v>
      </c>
      <c r="J329" s="34">
        <f t="shared" ref="J329:J344" si="100">I329*1.25</f>
        <v>107875</v>
      </c>
      <c r="K329" s="34">
        <v>52300</v>
      </c>
      <c r="L329" s="35" t="s">
        <v>261</v>
      </c>
      <c r="M329" s="58" t="s">
        <v>311</v>
      </c>
      <c r="O329" s="11"/>
    </row>
    <row r="330" spans="1:15" ht="35.1" customHeight="1" x14ac:dyDescent="0.25">
      <c r="A330" s="38"/>
      <c r="B330" s="39" t="s">
        <v>202</v>
      </c>
      <c r="C330" s="40" t="s">
        <v>9</v>
      </c>
      <c r="D330" s="40"/>
      <c r="E330" s="101"/>
      <c r="F330" s="40"/>
      <c r="G330" s="41">
        <v>32391</v>
      </c>
      <c r="H330" s="42" t="s">
        <v>276</v>
      </c>
      <c r="I330" s="45">
        <f t="shared" ref="I330" si="101">SUM(I331:I332)</f>
        <v>16600</v>
      </c>
      <c r="J330" s="45">
        <f t="shared" ref="J330" si="102">SUM(J331:J332)</f>
        <v>20750</v>
      </c>
      <c r="K330" s="45">
        <f t="shared" ref="K330" si="103">SUM(K331:K332)</f>
        <v>20100</v>
      </c>
      <c r="L330" s="46" t="s">
        <v>261</v>
      </c>
      <c r="M330" s="49"/>
      <c r="O330" s="11"/>
    </row>
    <row r="331" spans="1:15" ht="35.1" customHeight="1" x14ac:dyDescent="0.25">
      <c r="A331" s="28"/>
      <c r="B331" s="29"/>
      <c r="C331" s="30"/>
      <c r="D331" s="30"/>
      <c r="E331" s="30"/>
      <c r="F331" s="30"/>
      <c r="G331" s="32">
        <v>323910</v>
      </c>
      <c r="H331" s="33" t="s">
        <v>156</v>
      </c>
      <c r="I331" s="34">
        <v>11300</v>
      </c>
      <c r="J331" s="34">
        <f t="shared" si="100"/>
        <v>14125</v>
      </c>
      <c r="K331" s="34">
        <v>13700</v>
      </c>
      <c r="L331" s="35"/>
      <c r="M331" s="58"/>
      <c r="O331" s="11"/>
    </row>
    <row r="332" spans="1:15" ht="35.1" customHeight="1" x14ac:dyDescent="0.25">
      <c r="A332" s="28"/>
      <c r="B332" s="29"/>
      <c r="C332" s="30"/>
      <c r="D332" s="30"/>
      <c r="E332" s="30"/>
      <c r="F332" s="30"/>
      <c r="G332" s="32">
        <v>323911</v>
      </c>
      <c r="H332" s="33" t="s">
        <v>212</v>
      </c>
      <c r="I332" s="34">
        <v>5300</v>
      </c>
      <c r="J332" s="34">
        <f t="shared" si="100"/>
        <v>6625</v>
      </c>
      <c r="K332" s="34">
        <v>6400</v>
      </c>
      <c r="L332" s="35"/>
      <c r="M332" s="58"/>
      <c r="O332" s="11"/>
    </row>
    <row r="333" spans="1:15" ht="35.1" customHeight="1" x14ac:dyDescent="0.25">
      <c r="A333" s="38"/>
      <c r="B333" s="39"/>
      <c r="C333" s="40"/>
      <c r="D333" s="40"/>
      <c r="E333" s="40"/>
      <c r="F333" s="40"/>
      <c r="G333" s="41">
        <v>32395</v>
      </c>
      <c r="H333" s="42" t="s">
        <v>157</v>
      </c>
      <c r="I333" s="45">
        <f t="shared" ref="I333" si="104">SUM(I334:I335)</f>
        <v>285300</v>
      </c>
      <c r="J333" s="45">
        <f t="shared" ref="J333" si="105">SUM(J334:J335)</f>
        <v>356625</v>
      </c>
      <c r="K333" s="45">
        <f t="shared" ref="K333" si="106">SUM(K334:K335)</f>
        <v>185100</v>
      </c>
      <c r="L333" s="46"/>
      <c r="M333" s="44"/>
      <c r="O333" s="11"/>
    </row>
    <row r="334" spans="1:15" ht="35.1" customHeight="1" x14ac:dyDescent="0.25">
      <c r="A334" s="28"/>
      <c r="B334" s="29" t="s">
        <v>203</v>
      </c>
      <c r="C334" s="30" t="s">
        <v>10</v>
      </c>
      <c r="D334" s="30" t="s">
        <v>163</v>
      </c>
      <c r="E334" s="30"/>
      <c r="F334" s="30" t="s">
        <v>15</v>
      </c>
      <c r="G334" s="32">
        <v>32395</v>
      </c>
      <c r="H334" s="33" t="s">
        <v>228</v>
      </c>
      <c r="I334" s="34">
        <v>265400</v>
      </c>
      <c r="J334" s="34">
        <f t="shared" si="100"/>
        <v>331750</v>
      </c>
      <c r="K334" s="34">
        <v>160900</v>
      </c>
      <c r="L334" s="35" t="s">
        <v>261</v>
      </c>
      <c r="M334" s="58" t="s">
        <v>311</v>
      </c>
      <c r="O334" s="11"/>
    </row>
    <row r="335" spans="1:15" ht="35.1" customHeight="1" x14ac:dyDescent="0.25">
      <c r="A335" s="28"/>
      <c r="B335" s="29" t="s">
        <v>204</v>
      </c>
      <c r="C335" s="30" t="s">
        <v>9</v>
      </c>
      <c r="D335" s="30"/>
      <c r="E335" s="30"/>
      <c r="F335" s="30"/>
      <c r="G335" s="32">
        <v>32395</v>
      </c>
      <c r="H335" s="33" t="s">
        <v>234</v>
      </c>
      <c r="I335" s="34">
        <v>19900</v>
      </c>
      <c r="J335" s="34">
        <f t="shared" si="100"/>
        <v>24875</v>
      </c>
      <c r="K335" s="34">
        <v>24200</v>
      </c>
      <c r="L335" s="35" t="s">
        <v>261</v>
      </c>
      <c r="M335" s="58"/>
      <c r="O335" s="11"/>
    </row>
    <row r="336" spans="1:15" ht="36" x14ac:dyDescent="0.25">
      <c r="A336" s="38"/>
      <c r="B336" s="39" t="s">
        <v>205</v>
      </c>
      <c r="C336" s="40" t="s">
        <v>10</v>
      </c>
      <c r="D336" s="40" t="s">
        <v>163</v>
      </c>
      <c r="E336" s="123" t="s">
        <v>390</v>
      </c>
      <c r="F336" s="40" t="s">
        <v>15</v>
      </c>
      <c r="G336" s="41">
        <v>32396</v>
      </c>
      <c r="H336" s="42" t="s">
        <v>158</v>
      </c>
      <c r="I336" s="25">
        <v>113300</v>
      </c>
      <c r="J336" s="25">
        <f t="shared" si="100"/>
        <v>141625</v>
      </c>
      <c r="K336" s="25">
        <v>68700</v>
      </c>
      <c r="L336" s="46" t="s">
        <v>261</v>
      </c>
      <c r="M336" s="44" t="s">
        <v>311</v>
      </c>
      <c r="O336" s="11"/>
    </row>
    <row r="337" spans="1:15" ht="35.1" customHeight="1" x14ac:dyDescent="0.25">
      <c r="A337" s="38"/>
      <c r="B337" s="39"/>
      <c r="C337" s="40"/>
      <c r="D337" s="40"/>
      <c r="E337" s="40"/>
      <c r="F337" s="40"/>
      <c r="G337" s="41">
        <v>32399</v>
      </c>
      <c r="H337" s="42" t="s">
        <v>310</v>
      </c>
      <c r="I337" s="45">
        <f t="shared" ref="I337" si="107">SUM(I338:I341)</f>
        <v>45700</v>
      </c>
      <c r="J337" s="45">
        <f t="shared" ref="J337" si="108">SUM(J338:J341)</f>
        <v>57125</v>
      </c>
      <c r="K337" s="45">
        <f t="shared" ref="K337" si="109">SUM(K338:K341)</f>
        <v>56510</v>
      </c>
      <c r="L337" s="46"/>
      <c r="M337" s="44"/>
      <c r="O337" s="11"/>
    </row>
    <row r="338" spans="1:15" ht="35.1" customHeight="1" x14ac:dyDescent="0.25">
      <c r="A338" s="28"/>
      <c r="B338" s="29" t="s">
        <v>173</v>
      </c>
      <c r="C338" s="30" t="s">
        <v>9</v>
      </c>
      <c r="D338" s="30"/>
      <c r="E338" s="30"/>
      <c r="F338" s="30"/>
      <c r="G338" s="32">
        <v>323995</v>
      </c>
      <c r="H338" s="33" t="s">
        <v>159</v>
      </c>
      <c r="I338" s="34">
        <v>9300</v>
      </c>
      <c r="J338" s="34">
        <f t="shared" si="100"/>
        <v>11625</v>
      </c>
      <c r="K338" s="34">
        <v>11280</v>
      </c>
      <c r="L338" s="35" t="s">
        <v>261</v>
      </c>
      <c r="M338" s="58"/>
      <c r="O338" s="11"/>
    </row>
    <row r="339" spans="1:15" ht="35.1" customHeight="1" x14ac:dyDescent="0.25">
      <c r="A339" s="28"/>
      <c r="B339" s="29" t="s">
        <v>207</v>
      </c>
      <c r="C339" s="30" t="s">
        <v>9</v>
      </c>
      <c r="D339" s="30"/>
      <c r="E339" s="30"/>
      <c r="F339" s="30"/>
      <c r="G339" s="32">
        <v>32399</v>
      </c>
      <c r="H339" s="47" t="s">
        <v>160</v>
      </c>
      <c r="I339" s="34">
        <v>7300</v>
      </c>
      <c r="J339" s="34">
        <f t="shared" si="100"/>
        <v>9125</v>
      </c>
      <c r="K339" s="34">
        <v>8850</v>
      </c>
      <c r="L339" s="35" t="s">
        <v>261</v>
      </c>
      <c r="M339" s="58"/>
      <c r="O339" s="11"/>
    </row>
    <row r="340" spans="1:15" ht="35.1" customHeight="1" x14ac:dyDescent="0.25">
      <c r="A340" s="28"/>
      <c r="B340" s="64" t="s">
        <v>415</v>
      </c>
      <c r="C340" s="30" t="s">
        <v>9</v>
      </c>
      <c r="D340" s="30"/>
      <c r="E340" s="30"/>
      <c r="F340" s="30"/>
      <c r="G340" s="32">
        <v>32399</v>
      </c>
      <c r="H340" s="33" t="s">
        <v>376</v>
      </c>
      <c r="I340" s="34">
        <v>25100</v>
      </c>
      <c r="J340" s="34">
        <f t="shared" si="100"/>
        <v>31375</v>
      </c>
      <c r="K340" s="34">
        <v>31380</v>
      </c>
      <c r="L340" s="35" t="s">
        <v>261</v>
      </c>
      <c r="M340" s="58"/>
      <c r="O340" s="11"/>
    </row>
    <row r="341" spans="1:15" ht="35.1" customHeight="1" x14ac:dyDescent="0.25">
      <c r="A341" s="28"/>
      <c r="B341" s="29" t="s">
        <v>411</v>
      </c>
      <c r="C341" s="30" t="s">
        <v>9</v>
      </c>
      <c r="D341" s="30"/>
      <c r="E341" s="31"/>
      <c r="F341" s="30"/>
      <c r="G341" s="32">
        <v>32399</v>
      </c>
      <c r="H341" s="33" t="s">
        <v>375</v>
      </c>
      <c r="I341" s="34">
        <v>4000</v>
      </c>
      <c r="J341" s="34">
        <f>I341*1.25</f>
        <v>5000</v>
      </c>
      <c r="K341" s="34">
        <v>5000</v>
      </c>
      <c r="L341" s="35" t="s">
        <v>261</v>
      </c>
      <c r="M341" s="58"/>
      <c r="O341" s="11"/>
    </row>
    <row r="342" spans="1:15" ht="36" x14ac:dyDescent="0.25">
      <c r="A342" s="128"/>
      <c r="B342" s="42" t="s">
        <v>206</v>
      </c>
      <c r="C342" s="42" t="s">
        <v>10</v>
      </c>
      <c r="D342" s="42" t="s">
        <v>163</v>
      </c>
      <c r="E342" s="42" t="s">
        <v>395</v>
      </c>
      <c r="F342" s="42" t="s">
        <v>15</v>
      </c>
      <c r="G342" s="41">
        <v>3292</v>
      </c>
      <c r="H342" s="42" t="s">
        <v>161</v>
      </c>
      <c r="I342" s="25">
        <v>172500</v>
      </c>
      <c r="J342" s="25">
        <f>I342</f>
        <v>172500</v>
      </c>
      <c r="K342" s="25">
        <v>86300</v>
      </c>
      <c r="L342" s="46" t="s">
        <v>261</v>
      </c>
      <c r="M342" s="44" t="s">
        <v>311</v>
      </c>
      <c r="O342" s="11"/>
    </row>
    <row r="343" spans="1:15" ht="35.1" customHeight="1" x14ac:dyDescent="0.25">
      <c r="A343" s="128"/>
      <c r="B343" s="42"/>
      <c r="C343" s="42"/>
      <c r="D343" s="42"/>
      <c r="E343" s="42"/>
      <c r="F343" s="42"/>
      <c r="G343" s="41">
        <v>3293</v>
      </c>
      <c r="H343" s="42" t="s">
        <v>285</v>
      </c>
      <c r="I343" s="45">
        <f t="shared" ref="I343:K343" si="110">I344</f>
        <v>15900</v>
      </c>
      <c r="J343" s="45">
        <f t="shared" si="110"/>
        <v>19875</v>
      </c>
      <c r="K343" s="45">
        <f t="shared" si="110"/>
        <v>19900</v>
      </c>
      <c r="L343" s="46"/>
      <c r="M343" s="44"/>
      <c r="O343" s="11"/>
    </row>
    <row r="344" spans="1:15" ht="24.75" thickBot="1" x14ac:dyDescent="0.3">
      <c r="A344" s="129"/>
      <c r="B344" s="130" t="s">
        <v>301</v>
      </c>
      <c r="C344" s="131" t="s">
        <v>9</v>
      </c>
      <c r="D344" s="131"/>
      <c r="E344" s="131"/>
      <c r="F344" s="131"/>
      <c r="G344" s="132">
        <v>32931</v>
      </c>
      <c r="H344" s="133" t="s">
        <v>306</v>
      </c>
      <c r="I344" s="134">
        <v>15900</v>
      </c>
      <c r="J344" s="34">
        <f t="shared" si="100"/>
        <v>19875</v>
      </c>
      <c r="K344" s="134">
        <v>19900</v>
      </c>
      <c r="L344" s="135" t="s">
        <v>261</v>
      </c>
      <c r="M344" s="136"/>
      <c r="O344" s="11"/>
    </row>
    <row r="345" spans="1:15" ht="35.1" customHeight="1" thickTop="1" thickBot="1" x14ac:dyDescent="0.3">
      <c r="A345" s="137"/>
      <c r="B345" s="138"/>
      <c r="C345" s="139"/>
      <c r="D345" s="139"/>
      <c r="E345" s="139"/>
      <c r="F345" s="139"/>
      <c r="G345" s="140"/>
      <c r="H345" s="141" t="s">
        <v>162</v>
      </c>
      <c r="I345" s="142">
        <f>SUM(I5,I10,I11,I14,I152,I156,I170,I172,I176,I181,I186,I258,I262,I268,I282,I290,I306,I330,I333,I336,I337,I342,I343,I8)</f>
        <v>5781000</v>
      </c>
      <c r="J345" s="142">
        <f>SUM(J5,J10,J11,J14,J152,J156,J170,J172,J176,J181,J186,J258,J262,J268,J282,J290,J306,J330,J333,J336,J337,J342,J343,J8)</f>
        <v>7160325</v>
      </c>
      <c r="K345" s="142">
        <f>SUM(K5,K10,K11,K14,K152,K156,K170,K172,K176,K181,K186,K258,K262,K268,K282,K290,K306,K330,K333,K336,K337,K342,K343,K8)</f>
        <v>5465610</v>
      </c>
      <c r="L345" s="143"/>
      <c r="M345" s="144"/>
      <c r="O345" s="11"/>
    </row>
    <row r="346" spans="1:15" ht="24.95" customHeight="1" thickTop="1" x14ac:dyDescent="0.25"/>
  </sheetData>
  <mergeCells count="1">
    <mergeCell ref="A2:M2"/>
  </mergeCells>
  <pageMargins left="0.51181102362204722" right="0.51181102362204722" top="0.78740157480314965" bottom="0.74803149606299213" header="0.39370078740157483" footer="0.39370078740157483"/>
  <pageSetup paperSize="8" scale="89" fitToHeight="0" orientation="landscape" r:id="rId1"/>
  <headerFooter>
    <oddHeader>&amp;LUpravno vijeće
29.12.2022.&amp;CPlan nabave materijala, energije i usluga za 2023. godinu &amp;R22. sjednica
Točka 4. dnevnog reda</oddHeader>
    <oddFooter>&amp;LNastavni zavod za javno zdravstvo "Dr. Andrija Štampar"&amp;R&amp;P/&amp;N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EDE46-E57D-463F-B907-EE2E8BA35ADF}">
  <ds:schemaRefs>
    <ds:schemaRef ds:uri="http://purl.org/dc/dcmitype/"/>
    <ds:schemaRef ds:uri="http://schemas.microsoft.com/office/2006/documentManagement/types"/>
    <ds:schemaRef ds:uri="03d24e22-eef8-4b30-952a-8ab5e9aeaf1d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2023.</vt:lpstr>
      <vt:lpstr>'PLAN 2023.'!Ispis_naslova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Stipo Lovrić</cp:lastModifiedBy>
  <cp:lastPrinted>2023-01-03T06:23:51Z</cp:lastPrinted>
  <dcterms:created xsi:type="dcterms:W3CDTF">2015-12-14T10:40:56Z</dcterms:created>
  <dcterms:modified xsi:type="dcterms:W3CDTF">2023-01-04T14:24:10Z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