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amikus\OneDrive - Nastavni zavod za javno zdravstvo Dr. Andrija Štampar\Desktop\Upravno vijeće 18. sjednica\"/>
    </mc:Choice>
  </mc:AlternateContent>
  <xr:revisionPtr revIDLastSave="0" documentId="10_ncr:100000_{B6F92472-241A-45F4-B0EE-A9D0D06B2904}" xr6:coauthVersionLast="31" xr6:coauthVersionMax="31" xr10:uidLastSave="{00000000-0000-0000-0000-000000000000}"/>
  <bookViews>
    <workbookView xWindow="0" yWindow="0" windowWidth="28800" windowHeight="12435" xr2:uid="{00000000-000D-0000-FFFF-FFFF00000000}"/>
  </bookViews>
  <sheets>
    <sheet name="PLAN 2018" sheetId="2" r:id="rId1"/>
  </sheets>
  <calcPr calcId="179017"/>
</workbook>
</file>

<file path=xl/calcChain.xml><?xml version="1.0" encoding="utf-8"?>
<calcChain xmlns="http://schemas.openxmlformats.org/spreadsheetml/2006/main">
  <c r="K22" i="2" l="1"/>
  <c r="L22" i="2"/>
  <c r="M22" i="2"/>
  <c r="J22" i="2"/>
  <c r="N23" i="2"/>
  <c r="N22" i="2" s="1"/>
  <c r="K20" i="2"/>
  <c r="L20" i="2"/>
  <c r="M20" i="2"/>
  <c r="N20" i="2"/>
  <c r="J20" i="2"/>
  <c r="N21" i="2"/>
  <c r="O21" i="2" s="1"/>
  <c r="O20" i="2" s="1"/>
  <c r="J24" i="2"/>
  <c r="K24" i="2"/>
  <c r="L24" i="2"/>
  <c r="M24" i="2"/>
  <c r="K14" i="2"/>
  <c r="L14" i="2"/>
  <c r="M14" i="2"/>
  <c r="J14" i="2"/>
  <c r="O34" i="2"/>
  <c r="O33" i="2"/>
  <c r="O26" i="2"/>
  <c r="O25" i="2"/>
  <c r="N35" i="2"/>
  <c r="O35" i="2" s="1"/>
  <c r="N34" i="2"/>
  <c r="N33" i="2"/>
  <c r="N32" i="2"/>
  <c r="O32" i="2" s="1"/>
  <c r="N31" i="2"/>
  <c r="O31" i="2" s="1"/>
  <c r="N30" i="2"/>
  <c r="O30" i="2" s="1"/>
  <c r="N29" i="2"/>
  <c r="O29" i="2" s="1"/>
  <c r="N28" i="2"/>
  <c r="O28" i="2" s="1"/>
  <c r="N27" i="2"/>
  <c r="O27" i="2" s="1"/>
  <c r="N26" i="2"/>
  <c r="N25" i="2"/>
  <c r="N19" i="2"/>
  <c r="O19" i="2" s="1"/>
  <c r="N17" i="2"/>
  <c r="O17" i="2" s="1"/>
  <c r="N16" i="2"/>
  <c r="O16" i="2" s="1"/>
  <c r="N15" i="2"/>
  <c r="N13" i="2"/>
  <c r="O13" i="2" s="1"/>
  <c r="N12" i="2"/>
  <c r="O12" i="2" s="1"/>
  <c r="N11" i="2"/>
  <c r="O11" i="2" s="1"/>
  <c r="N10" i="2"/>
  <c r="O10" i="2" s="1"/>
  <c r="N9" i="2"/>
  <c r="O9" i="2" s="1"/>
  <c r="N7" i="2"/>
  <c r="O7" i="2" s="1"/>
  <c r="N24" i="2" l="1"/>
  <c r="P21" i="2"/>
  <c r="P20" i="2" s="1"/>
  <c r="O24" i="2"/>
  <c r="O23" i="2"/>
  <c r="O22" i="2" s="1"/>
  <c r="P23" i="2"/>
  <c r="P22" i="2" s="1"/>
  <c r="P17" i="2"/>
  <c r="N14" i="2"/>
  <c r="O15" i="2"/>
  <c r="O14" i="2" s="1"/>
  <c r="P31" i="2"/>
  <c r="P32" i="2"/>
  <c r="P33" i="2"/>
  <c r="P34" i="2"/>
  <c r="P35" i="2"/>
  <c r="P30" i="2"/>
  <c r="P26" i="2"/>
  <c r="P27" i="2"/>
  <c r="P28" i="2"/>
  <c r="P29" i="2"/>
  <c r="P25" i="2"/>
  <c r="P16" i="2"/>
  <c r="P15" i="2"/>
  <c r="P13" i="2"/>
  <c r="P12" i="2"/>
  <c r="P11" i="2"/>
  <c r="P10" i="2"/>
  <c r="P9" i="2"/>
  <c r="O8" i="2"/>
  <c r="K44" i="2"/>
  <c r="K46" i="2" s="1"/>
  <c r="L44" i="2"/>
  <c r="M44" i="2"/>
  <c r="P44" i="2"/>
  <c r="N45" i="2"/>
  <c r="N44" i="2" s="1"/>
  <c r="N46" i="2" s="1"/>
  <c r="K36" i="2"/>
  <c r="L36" i="2"/>
  <c r="M36" i="2"/>
  <c r="J36" i="2"/>
  <c r="K18" i="2"/>
  <c r="L18" i="2"/>
  <c r="M18" i="2"/>
  <c r="J18" i="2"/>
  <c r="K8" i="2"/>
  <c r="L8" i="2"/>
  <c r="M8" i="2"/>
  <c r="N8" i="2"/>
  <c r="J8" i="2"/>
  <c r="K5" i="2"/>
  <c r="L5" i="2"/>
  <c r="M5" i="2"/>
  <c r="J5" i="2"/>
  <c r="O45" i="2"/>
  <c r="O44" i="2" s="1"/>
  <c r="O46" i="2" s="1"/>
  <c r="N6" i="2"/>
  <c r="N5" i="2" s="1"/>
  <c r="N18" i="2"/>
  <c r="N37" i="2"/>
  <c r="O37" i="2" s="1"/>
  <c r="O36" i="2" s="1"/>
  <c r="P7" i="2"/>
  <c r="Q38" i="2"/>
  <c r="P46" i="2"/>
  <c r="J44" i="2"/>
  <c r="J46" i="2" s="1"/>
  <c r="L38" i="2" l="1"/>
  <c r="L48" i="2" s="1"/>
  <c r="P37" i="2"/>
  <c r="P36" i="2" s="1"/>
  <c r="M38" i="2"/>
  <c r="M48" i="2" s="1"/>
  <c r="J38" i="2"/>
  <c r="J48" i="2" s="1"/>
  <c r="P6" i="2"/>
  <c r="P5" i="2" s="1"/>
  <c r="P24" i="2"/>
  <c r="K38" i="2"/>
  <c r="K48" i="2" s="1"/>
  <c r="O6" i="2"/>
  <c r="O5" i="2" s="1"/>
  <c r="N36" i="2"/>
  <c r="N38" i="2" s="1"/>
  <c r="N48" i="2" s="1"/>
  <c r="P14" i="2"/>
  <c r="P8" i="2"/>
  <c r="O18" i="2"/>
  <c r="O38" i="2" s="1"/>
  <c r="O48" i="2" s="1"/>
  <c r="P19" i="2"/>
  <c r="P18" i="2" s="1"/>
  <c r="P38" i="2" l="1"/>
  <c r="P48" i="2"/>
</calcChain>
</file>

<file path=xl/sharedStrings.xml><?xml version="1.0" encoding="utf-8"?>
<sst xmlns="http://schemas.openxmlformats.org/spreadsheetml/2006/main" count="185" uniqueCount="101">
  <si>
    <t>UKUPNO</t>
  </si>
  <si>
    <t>SVEUKUPNO</t>
  </si>
  <si>
    <t>30230000-0 RAČUNALNA OPREMA</t>
  </si>
  <si>
    <t>48761000-0 ANTIVIRUSNI PROGRAMSKI PAKET</t>
  </si>
  <si>
    <t>38000000-5 LABORATORIJSKA, OPTIČKA I PRECIZNA OPREMA</t>
  </si>
  <si>
    <t>38000000 LABORATORIJSKA, OPTIČKA I PRECIZNA OPREMA</t>
  </si>
  <si>
    <t>30200000-1 RAČUNARSKA OPREMA I POTREPŠTINE</t>
  </si>
  <si>
    <t>39119999-6 SJEDALA, STOLICE I SRODNI PROIZVODI I PRIPADAJUĆI DIJELVI</t>
  </si>
  <si>
    <t>ICP/MS</t>
  </si>
  <si>
    <t>38510000-3 MIKROSKOPI</t>
  </si>
  <si>
    <t>EVID. BR. NABAVE</t>
  </si>
  <si>
    <t>CPV OZNAKA</t>
  </si>
  <si>
    <t>VRSTA POSTUPKA NABAVE</t>
  </si>
  <si>
    <t>PLANIRA LI SE PREDMET NABAVE PODIJELITI NA GRUPE</t>
  </si>
  <si>
    <t>UGOVOR O JAVNOJ NABAVI / OKVIRNI SPORAZUM</t>
  </si>
  <si>
    <t>PLANIRANI POČETAK POSTUPKA</t>
  </si>
  <si>
    <t>PLAN. TRAJANJE UG. JN / OS</t>
  </si>
  <si>
    <t>OZNAKA POZICIJE FINANC. PLANA</t>
  </si>
  <si>
    <t>PREDMET NABAVE</t>
  </si>
  <si>
    <t>PROCIJENJENA VRIJEDNOST ZA 2018. GODINU</t>
  </si>
  <si>
    <t xml:space="preserve">IZNOS TROŠKA U FINAN. PLANU </t>
  </si>
  <si>
    <t>NAPOMENA</t>
  </si>
  <si>
    <t>LICENCE</t>
  </si>
  <si>
    <t>OTVORENI POSTUPAK</t>
  </si>
  <si>
    <t>NE</t>
  </si>
  <si>
    <t>3 GODINE</t>
  </si>
  <si>
    <t>ZAVOD</t>
  </si>
  <si>
    <t>GODIŠNJA LICENCA ZA MICROSOFT POSLUŽITELJE</t>
  </si>
  <si>
    <t>JEDNOSTAVNA NABAVA</t>
  </si>
  <si>
    <t>PROGRAMSKA PODRŠKA ZA ZAŠTITU INFORMACIJSKOG SUSTAVA (ANTIVIRUSNO RJEŠENJE)</t>
  </si>
  <si>
    <t>RAČUNALA I RAČUNALNA OPREMA</t>
  </si>
  <si>
    <t>OKVIRNI SPORAZUM BROJ 1223/2016</t>
  </si>
  <si>
    <t>PRINTERI (30 KOM)</t>
  </si>
  <si>
    <t>PROVODI URED ZA JAVNU NABAVU GRADA ZAGREBA</t>
  </si>
  <si>
    <t>MREŽNA OPREMA ZA POVEZIVANJE VANJSKIH ISPOSTAVA</t>
  </si>
  <si>
    <t>DIJELOVI ZA RAČUNALA I RAČUNALNA PERIFERIJA</t>
  </si>
  <si>
    <t>UREDSKI NAMJEŠTAJ</t>
  </si>
  <si>
    <t>LABORATORIJSKA OPREMA</t>
  </si>
  <si>
    <t>EKOLOGIJA</t>
  </si>
  <si>
    <t>SITNA LABORATORIJSKA OPREMA</t>
  </si>
  <si>
    <t>EKOLGIJA</t>
  </si>
  <si>
    <t>IONSKI KROMATOGRAF</t>
  </si>
  <si>
    <t>KALIBRACIJSKI UREĐAJ ZA ANALIZATORE U AMP</t>
  </si>
  <si>
    <t>PM10 ANALIZATOR ZA AUTOMATSKU MJERNU POSTAJU MIROGOJSKA</t>
  </si>
  <si>
    <t>MIKROBIOLOGIJA</t>
  </si>
  <si>
    <t>LABORATORIJSKI HLADNJACI I LEDENICE</t>
  </si>
  <si>
    <t>PRECIZNI I OPTIČKI INSTRUMENTI</t>
  </si>
  <si>
    <t>MIKROSKOPI (3 KOM)</t>
  </si>
  <si>
    <t>NOVA PROCIJENJENA VRIJEDNOST ZA 2017. GODINU</t>
  </si>
  <si>
    <t xml:space="preserve"> LABORATORIJSKA OPREMA</t>
  </si>
  <si>
    <t>MS/MS DETEKTOR ZA POSTOJEĆI LC-MS SUSTAV</t>
  </si>
  <si>
    <t>PLANIRANA  VRIJEDNOST PREDMETA NABAVE (PDV UKLJUČEN)</t>
  </si>
  <si>
    <t>OKVIRNI SPORAZUM</t>
  </si>
  <si>
    <t>Plan nabave dugotrajne nefinancijske imovine za 2018. godinu - nerealizirano u 2017. godini</t>
  </si>
  <si>
    <t>PLANIRANA  VRIJEDNOST PREDMETA NABAVE
(PDV UKLJUČEN)</t>
  </si>
  <si>
    <t>EKOLOGIJA 
CSKH</t>
  </si>
  <si>
    <t>MINISTARSTVO POLJOPRIVREDE
Objava: 01.12.2017. 
Rok za dostavu ponuda: 22.12.2017</t>
  </si>
  <si>
    <t>38430000-8 APARATI ZA DETEKCIJU I ANALIZU</t>
  </si>
  <si>
    <t>UGOVOR</t>
  </si>
  <si>
    <t>38432000-2 APARATI ZA ANALIZU</t>
  </si>
  <si>
    <t>BN-03-2018</t>
  </si>
  <si>
    <t>BN-07-2018</t>
  </si>
  <si>
    <t>APARAT ZA AUTOMATSKO OČITAVANJE ANTIBIOGRAMA I PRAĆENJE REZISTENCIJE BAKTERIJA</t>
  </si>
  <si>
    <t>NOVA PROCIJENJENA VRIJEDNOST ZA 2018. GODINU</t>
  </si>
  <si>
    <t>POC APARAT ZA MULTIPLEX PCR</t>
  </si>
  <si>
    <t>UREĐAJ MALDI TOF</t>
  </si>
  <si>
    <t>APARAT ZA AUTOMATSKO BOJANJE PO GRAMU</t>
  </si>
  <si>
    <t>EMV-11-2018</t>
  </si>
  <si>
    <t>EMV-10-2018</t>
  </si>
  <si>
    <t>EMV-09-2018</t>
  </si>
  <si>
    <t>BN-10-2018</t>
  </si>
  <si>
    <t>DECENTRALIZIRANA SREDSTVA</t>
  </si>
  <si>
    <t xml:space="preserve">UREDSKI STOLCI </t>
  </si>
  <si>
    <t>39150000-8 RAZNI NAMJEŠTAJ I OPREMA</t>
  </si>
  <si>
    <t>DA</t>
  </si>
  <si>
    <t>UREĐAJ ZA HEMOKULTURE</t>
  </si>
  <si>
    <t>LIPANJ 2018</t>
  </si>
  <si>
    <t>POVEĆANJE / SMANJENJE</t>
  </si>
  <si>
    <t>BN-15-2018</t>
  </si>
  <si>
    <t>BN-23-2018</t>
  </si>
  <si>
    <t>EMV-12-2018</t>
  </si>
  <si>
    <t>SRPANJ 2018.</t>
  </si>
  <si>
    <t>BN-18-2018</t>
  </si>
  <si>
    <t>BN-19-2018</t>
  </si>
  <si>
    <t>EMV-30-2018</t>
  </si>
  <si>
    <t>STUDENI 2018.</t>
  </si>
  <si>
    <t>DESKTOP RAČUNALA (28 KOM)</t>
  </si>
  <si>
    <t>PRIJENOSNA RAČUNALA (3 KOM)</t>
  </si>
  <si>
    <t>OSTALA UREDSKA OPREMA</t>
  </si>
  <si>
    <t>REDOMAT ZA POTREBE HEO ČRNOMEREC</t>
  </si>
  <si>
    <t>30190000-7 RAZNA UREDSKA OPREMA I POTREPŠTINE</t>
  </si>
  <si>
    <t>POVEĆANJE / SMANJENJE
UV 11; 18.06.2018</t>
  </si>
  <si>
    <t>POVEĆANJE / SMANJENJE
UV 16; 07.11.2018</t>
  </si>
  <si>
    <t>POVEĆANJE / SMANJENJE
UV 18.
18.12.2018</t>
  </si>
  <si>
    <t>Plan nabave dugotrajne nefinancijske imovine za 2018. godinu - Rebalans</t>
  </si>
  <si>
    <t>LABORATORIJSKI NAMJEŠTAJ</t>
  </si>
  <si>
    <t>OPREMA ZA GRIJANJE, VENTILACIJU I HLAĐENJE</t>
  </si>
  <si>
    <t>KLIMA UREĐAJI</t>
  </si>
  <si>
    <t>SIGURNOSNA I ZAŠTITNA OPREMA ZA POTREBE VELIKE DVORANE</t>
  </si>
  <si>
    <t>OSTALA OPREMA ZA ODRŽAVANJE I ZAŠTITU</t>
  </si>
  <si>
    <t>EPIDEMIOLOGIJA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</si>
</sst>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b/>
      <sz val="9"/>
      <name val="Calibri Light"/>
      <family val="2"/>
      <charset val="238"/>
    </font>
    <font>
      <b/>
      <sz val="9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</fonts>
  <fills count="8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/>
    <xf numFmtId="0" fontId="3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3" fontId="3" fillId="3" borderId="1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3" fontId="3" fillId="3" borderId="2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0" fontId="3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/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3" fontId="2" fillId="4" borderId="3" xfId="0" applyNumberFormat="1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vertical="center"/>
    </xf>
    <xf numFmtId="0" fontId="3" fillId="5" borderId="14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6" borderId="16" xfId="0" applyFont="1" applyFill="1" applyBorder="1" applyAlignment="1">
      <alignment vertical="center"/>
    </xf>
    <xf numFmtId="0" fontId="3" fillId="6" borderId="17" xfId="0" applyFont="1" applyFill="1" applyBorder="1" applyAlignment="1">
      <alignment vertical="center" wrapText="1"/>
    </xf>
    <xf numFmtId="0" fontId="2" fillId="6" borderId="17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vertical="center"/>
    </xf>
    <xf numFmtId="3" fontId="2" fillId="6" borderId="17" xfId="0" applyNumberFormat="1" applyFont="1" applyFill="1" applyBorder="1" applyAlignment="1">
      <alignment horizontal="right" vertical="center"/>
    </xf>
    <xf numFmtId="0" fontId="3" fillId="6" borderId="1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/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vertical="center" wrapText="1"/>
    </xf>
    <xf numFmtId="0" fontId="3" fillId="4" borderId="25" xfId="0" applyFont="1" applyFill="1" applyBorder="1" applyAlignment="1">
      <alignment vertical="center" wrapText="1"/>
    </xf>
    <xf numFmtId="0" fontId="3" fillId="4" borderId="25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vertical="center"/>
    </xf>
    <xf numFmtId="0" fontId="2" fillId="4" borderId="25" xfId="0" applyFont="1" applyFill="1" applyBorder="1" applyAlignment="1">
      <alignment vertical="center"/>
    </xf>
    <xf numFmtId="3" fontId="2" fillId="4" borderId="25" xfId="0" applyNumberFormat="1" applyFont="1" applyFill="1" applyBorder="1" applyAlignment="1">
      <alignment horizontal="right" vertical="center"/>
    </xf>
    <xf numFmtId="0" fontId="2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vertical="center" wrapText="1"/>
    </xf>
    <xf numFmtId="3" fontId="2" fillId="2" borderId="27" xfId="0" applyNumberFormat="1" applyFont="1" applyFill="1" applyBorder="1" applyAlignment="1">
      <alignment horizontal="right" vertical="center" wrapText="1"/>
    </xf>
    <xf numFmtId="0" fontId="3" fillId="2" borderId="28" xfId="0" applyFont="1" applyFill="1" applyBorder="1" applyAlignment="1">
      <alignment vertical="center" wrapText="1"/>
    </xf>
    <xf numFmtId="0" fontId="3" fillId="0" borderId="1" xfId="0" applyFont="1" applyBorder="1"/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3" fontId="3" fillId="7" borderId="1" xfId="0" applyNumberFormat="1" applyFont="1" applyFill="1" applyBorder="1" applyAlignment="1">
      <alignment horizontal="right" vertical="center" wrapText="1"/>
    </xf>
    <xf numFmtId="3" fontId="3" fillId="7" borderId="1" xfId="0" applyNumberFormat="1" applyFont="1" applyFill="1" applyBorder="1" applyAlignment="1">
      <alignment horizontal="right" vertical="center"/>
    </xf>
    <xf numFmtId="0" fontId="3" fillId="7" borderId="20" xfId="0" applyFont="1" applyFill="1" applyBorder="1" applyAlignment="1">
      <alignment vertical="center" wrapText="1"/>
    </xf>
    <xf numFmtId="3" fontId="2" fillId="4" borderId="29" xfId="0" applyNumberFormat="1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3" fontId="2" fillId="6" borderId="1" xfId="0" applyNumberFormat="1" applyFont="1" applyFill="1" applyBorder="1" applyAlignment="1">
      <alignment horizontal="right" vertical="center" wrapText="1"/>
    </xf>
    <xf numFmtId="0" fontId="2" fillId="6" borderId="20" xfId="0" applyFont="1" applyFill="1" applyBorder="1" applyAlignment="1">
      <alignment vertical="center" wrapText="1"/>
    </xf>
    <xf numFmtId="0" fontId="2" fillId="0" borderId="0" xfId="0" applyFont="1"/>
    <xf numFmtId="0" fontId="2" fillId="6" borderId="1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9"/>
  <sheetViews>
    <sheetView tabSelected="1" workbookViewId="0">
      <pane ySplit="4" topLeftCell="A5" activePane="bottomLeft" state="frozen"/>
      <selection activeCell="C1" sqref="C1"/>
      <selection pane="bottomLeft" activeCell="E56" sqref="E56"/>
    </sheetView>
  </sheetViews>
  <sheetFormatPr defaultRowHeight="12" x14ac:dyDescent="0.2"/>
  <cols>
    <col min="1" max="1" width="10.42578125" style="3" customWidth="1"/>
    <col min="2" max="2" width="30.7109375" style="3" customWidth="1"/>
    <col min="3" max="5" width="15.7109375" style="3" customWidth="1"/>
    <col min="6" max="7" width="10.7109375" style="3" customWidth="1"/>
    <col min="8" max="8" width="15.7109375" style="3" customWidth="1"/>
    <col min="9" max="9" width="40.7109375" style="3" customWidth="1"/>
    <col min="10" max="16" width="15.7109375" style="3" customWidth="1"/>
    <col min="17" max="17" width="30.7109375" style="3" customWidth="1"/>
    <col min="18" max="16384" width="9.140625" style="3"/>
  </cols>
  <sheetData>
    <row r="1" spans="1:17" ht="15" customHeight="1" x14ac:dyDescent="0.2"/>
    <row r="2" spans="1:17" ht="24.95" customHeight="1" thickBot="1" x14ac:dyDescent="0.25">
      <c r="A2" s="26"/>
      <c r="B2" s="103" t="s">
        <v>94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15" customHeight="1" thickTop="1" thickBot="1" x14ac:dyDescent="0.25"/>
    <row r="4" spans="1:17" s="16" customFormat="1" ht="61.5" thickTop="1" thickBot="1" x14ac:dyDescent="0.25">
      <c r="A4" s="70" t="s">
        <v>10</v>
      </c>
      <c r="B4" s="71" t="s">
        <v>11</v>
      </c>
      <c r="C4" s="71" t="s">
        <v>12</v>
      </c>
      <c r="D4" s="71" t="s">
        <v>13</v>
      </c>
      <c r="E4" s="71" t="s">
        <v>14</v>
      </c>
      <c r="F4" s="71" t="s">
        <v>15</v>
      </c>
      <c r="G4" s="71" t="s">
        <v>16</v>
      </c>
      <c r="H4" s="71" t="s">
        <v>17</v>
      </c>
      <c r="I4" s="71" t="s">
        <v>18</v>
      </c>
      <c r="J4" s="71" t="s">
        <v>19</v>
      </c>
      <c r="K4" s="72" t="s">
        <v>91</v>
      </c>
      <c r="L4" s="72" t="s">
        <v>92</v>
      </c>
      <c r="M4" s="72" t="s">
        <v>93</v>
      </c>
      <c r="N4" s="72" t="s">
        <v>63</v>
      </c>
      <c r="O4" s="71" t="s">
        <v>51</v>
      </c>
      <c r="P4" s="71" t="s">
        <v>20</v>
      </c>
      <c r="Q4" s="73" t="s">
        <v>21</v>
      </c>
    </row>
    <row r="5" spans="1:17" ht="24.95" customHeight="1" thickTop="1" x14ac:dyDescent="0.2">
      <c r="A5" s="80"/>
      <c r="B5" s="81"/>
      <c r="C5" s="82"/>
      <c r="D5" s="82"/>
      <c r="E5" s="82"/>
      <c r="F5" s="82"/>
      <c r="G5" s="82"/>
      <c r="H5" s="82">
        <v>41231</v>
      </c>
      <c r="I5" s="83" t="s">
        <v>22</v>
      </c>
      <c r="J5" s="84">
        <f>SUM(J6:J7)</f>
        <v>600000</v>
      </c>
      <c r="K5" s="84">
        <f t="shared" ref="K5:P5" si="0">SUM(K6:K7)</f>
        <v>0</v>
      </c>
      <c r="L5" s="84">
        <f t="shared" si="0"/>
        <v>0</v>
      </c>
      <c r="M5" s="84">
        <f t="shared" si="0"/>
        <v>0</v>
      </c>
      <c r="N5" s="84">
        <f t="shared" si="0"/>
        <v>600000</v>
      </c>
      <c r="O5" s="84">
        <f t="shared" si="0"/>
        <v>750000</v>
      </c>
      <c r="P5" s="84">
        <f t="shared" si="0"/>
        <v>702000</v>
      </c>
      <c r="Q5" s="85"/>
    </row>
    <row r="6" spans="1:17" ht="24.95" customHeight="1" x14ac:dyDescent="0.2">
      <c r="A6" s="63"/>
      <c r="B6" s="8" t="s">
        <v>2</v>
      </c>
      <c r="C6" s="7" t="s">
        <v>23</v>
      </c>
      <c r="D6" s="7" t="s">
        <v>24</v>
      </c>
      <c r="E6" s="7" t="s">
        <v>52</v>
      </c>
      <c r="F6" s="7"/>
      <c r="G6" s="7" t="s">
        <v>25</v>
      </c>
      <c r="H6" s="6" t="s">
        <v>26</v>
      </c>
      <c r="I6" s="8" t="s">
        <v>27</v>
      </c>
      <c r="J6" s="9">
        <v>450000</v>
      </c>
      <c r="K6" s="9">
        <v>0</v>
      </c>
      <c r="L6" s="9">
        <v>0</v>
      </c>
      <c r="M6" s="9">
        <v>0</v>
      </c>
      <c r="N6" s="9">
        <f>SUM(J6:M6)</f>
        <v>450000</v>
      </c>
      <c r="O6" s="9">
        <f>N6*1.25</f>
        <v>562500</v>
      </c>
      <c r="P6" s="9">
        <f>N6*1.17</f>
        <v>526500</v>
      </c>
      <c r="Q6" s="64"/>
    </row>
    <row r="7" spans="1:17" ht="24.95" customHeight="1" x14ac:dyDescent="0.2">
      <c r="A7" s="65" t="s">
        <v>60</v>
      </c>
      <c r="B7" s="8" t="s">
        <v>3</v>
      </c>
      <c r="C7" s="7" t="s">
        <v>28</v>
      </c>
      <c r="D7" s="7" t="s">
        <v>24</v>
      </c>
      <c r="E7" s="7"/>
      <c r="F7" s="7"/>
      <c r="G7" s="7"/>
      <c r="H7" s="6" t="s">
        <v>26</v>
      </c>
      <c r="I7" s="8" t="s">
        <v>29</v>
      </c>
      <c r="J7" s="9">
        <v>150000</v>
      </c>
      <c r="K7" s="9">
        <v>0</v>
      </c>
      <c r="L7" s="9">
        <v>0</v>
      </c>
      <c r="M7" s="9">
        <v>0</v>
      </c>
      <c r="N7" s="9">
        <f>SUM(J7:M7)</f>
        <v>150000</v>
      </c>
      <c r="O7" s="9">
        <f>N7*1.25</f>
        <v>187500</v>
      </c>
      <c r="P7" s="9">
        <f>N7*1.17</f>
        <v>175500</v>
      </c>
      <c r="Q7" s="64" t="s">
        <v>33</v>
      </c>
    </row>
    <row r="8" spans="1:17" ht="24.95" customHeight="1" x14ac:dyDescent="0.2">
      <c r="A8" s="61"/>
      <c r="B8" s="4"/>
      <c r="C8" s="1"/>
      <c r="D8" s="1"/>
      <c r="E8" s="1"/>
      <c r="F8" s="1"/>
      <c r="G8" s="1"/>
      <c r="H8" s="1">
        <v>42211</v>
      </c>
      <c r="I8" s="2" t="s">
        <v>30</v>
      </c>
      <c r="J8" s="5">
        <f>SUM(J9:J13)</f>
        <v>311500</v>
      </c>
      <c r="K8" s="5">
        <f t="shared" ref="K8:P8" si="1">SUM(K9:K13)</f>
        <v>0</v>
      </c>
      <c r="L8" s="5">
        <f t="shared" si="1"/>
        <v>-30000</v>
      </c>
      <c r="M8" s="5">
        <f t="shared" si="1"/>
        <v>20000</v>
      </c>
      <c r="N8" s="5">
        <f t="shared" si="1"/>
        <v>301500</v>
      </c>
      <c r="O8" s="5">
        <f t="shared" si="1"/>
        <v>376875</v>
      </c>
      <c r="P8" s="5">
        <f t="shared" si="1"/>
        <v>352755</v>
      </c>
      <c r="Q8" s="62"/>
    </row>
    <row r="9" spans="1:17" ht="24.95" customHeight="1" x14ac:dyDescent="0.2">
      <c r="A9" s="65"/>
      <c r="B9" s="8"/>
      <c r="C9" s="7"/>
      <c r="D9" s="7"/>
      <c r="E9" s="7"/>
      <c r="F9" s="7"/>
      <c r="G9" s="7"/>
      <c r="H9" s="7" t="s">
        <v>26</v>
      </c>
      <c r="I9" s="8" t="s">
        <v>86</v>
      </c>
      <c r="J9" s="9">
        <v>100000</v>
      </c>
      <c r="K9" s="9">
        <v>0</v>
      </c>
      <c r="L9" s="9">
        <v>0</v>
      </c>
      <c r="M9" s="9">
        <v>20000</v>
      </c>
      <c r="N9" s="9">
        <f t="shared" ref="N9:N13" si="2">SUM(J9:M9)</f>
        <v>120000</v>
      </c>
      <c r="O9" s="9">
        <f t="shared" ref="O9:O13" si="3">N9*1.25</f>
        <v>150000</v>
      </c>
      <c r="P9" s="17">
        <f>N9*1.17</f>
        <v>140400</v>
      </c>
      <c r="Q9" s="64" t="s">
        <v>31</v>
      </c>
    </row>
    <row r="10" spans="1:17" ht="24.95" customHeight="1" x14ac:dyDescent="0.2">
      <c r="A10" s="65"/>
      <c r="B10" s="8"/>
      <c r="C10" s="7"/>
      <c r="D10" s="7"/>
      <c r="E10" s="7"/>
      <c r="F10" s="7"/>
      <c r="G10" s="7"/>
      <c r="H10" s="7" t="s">
        <v>26</v>
      </c>
      <c r="I10" s="8" t="s">
        <v>87</v>
      </c>
      <c r="J10" s="9">
        <v>11500</v>
      </c>
      <c r="K10" s="9">
        <v>0</v>
      </c>
      <c r="L10" s="9">
        <v>0</v>
      </c>
      <c r="M10" s="9">
        <v>0</v>
      </c>
      <c r="N10" s="9">
        <f t="shared" si="2"/>
        <v>11500</v>
      </c>
      <c r="O10" s="9">
        <f t="shared" si="3"/>
        <v>14375</v>
      </c>
      <c r="P10" s="17">
        <f>N10*1.17</f>
        <v>13455</v>
      </c>
      <c r="Q10" s="64" t="s">
        <v>31</v>
      </c>
    </row>
    <row r="11" spans="1:17" ht="24.95" customHeight="1" x14ac:dyDescent="0.2">
      <c r="A11" s="65"/>
      <c r="B11" s="8"/>
      <c r="C11" s="7"/>
      <c r="D11" s="7"/>
      <c r="E11" s="7"/>
      <c r="F11" s="7"/>
      <c r="G11" s="7"/>
      <c r="H11" s="7" t="s">
        <v>26</v>
      </c>
      <c r="I11" s="8" t="s">
        <v>32</v>
      </c>
      <c r="J11" s="9">
        <v>50000</v>
      </c>
      <c r="K11" s="9">
        <v>0</v>
      </c>
      <c r="L11" s="9">
        <v>0</v>
      </c>
      <c r="M11" s="9">
        <v>0</v>
      </c>
      <c r="N11" s="9">
        <f t="shared" si="2"/>
        <v>50000</v>
      </c>
      <c r="O11" s="9">
        <f t="shared" si="3"/>
        <v>62500</v>
      </c>
      <c r="P11" s="17">
        <f>N11*1.17</f>
        <v>58500</v>
      </c>
      <c r="Q11" s="64" t="s">
        <v>31</v>
      </c>
    </row>
    <row r="12" spans="1:17" s="57" customFormat="1" ht="24.95" customHeight="1" x14ac:dyDescent="0.2">
      <c r="A12" s="66" t="s">
        <v>78</v>
      </c>
      <c r="B12" s="53" t="s">
        <v>6</v>
      </c>
      <c r="C12" s="54" t="s">
        <v>28</v>
      </c>
      <c r="D12" s="54"/>
      <c r="E12" s="54"/>
      <c r="F12" s="54"/>
      <c r="G12" s="54"/>
      <c r="H12" s="54" t="s">
        <v>26</v>
      </c>
      <c r="I12" s="53" t="s">
        <v>34</v>
      </c>
      <c r="J12" s="55">
        <v>100000</v>
      </c>
      <c r="K12" s="55">
        <v>0</v>
      </c>
      <c r="L12" s="55">
        <v>0</v>
      </c>
      <c r="M12" s="55">
        <v>0</v>
      </c>
      <c r="N12" s="55">
        <f t="shared" si="2"/>
        <v>100000</v>
      </c>
      <c r="O12" s="55">
        <f t="shared" si="3"/>
        <v>125000</v>
      </c>
      <c r="P12" s="56">
        <f>N12*1.17</f>
        <v>117000</v>
      </c>
      <c r="Q12" s="67" t="s">
        <v>33</v>
      </c>
    </row>
    <row r="13" spans="1:17" ht="24.95" customHeight="1" x14ac:dyDescent="0.2">
      <c r="A13" s="65"/>
      <c r="B13" s="8"/>
      <c r="C13" s="54" t="s">
        <v>28</v>
      </c>
      <c r="D13" s="7"/>
      <c r="E13" s="7"/>
      <c r="F13" s="7"/>
      <c r="G13" s="7"/>
      <c r="H13" s="6" t="s">
        <v>26</v>
      </c>
      <c r="I13" s="8" t="s">
        <v>35</v>
      </c>
      <c r="J13" s="9">
        <v>50000</v>
      </c>
      <c r="K13" s="9">
        <v>0</v>
      </c>
      <c r="L13" s="9">
        <v>-30000</v>
      </c>
      <c r="M13" s="9">
        <v>0</v>
      </c>
      <c r="N13" s="9">
        <f t="shared" si="2"/>
        <v>20000</v>
      </c>
      <c r="O13" s="9">
        <f t="shared" si="3"/>
        <v>25000</v>
      </c>
      <c r="P13" s="17">
        <f>N13*1.17</f>
        <v>23400</v>
      </c>
      <c r="Q13" s="64"/>
    </row>
    <row r="14" spans="1:17" ht="24.95" customHeight="1" x14ac:dyDescent="0.2">
      <c r="A14" s="68"/>
      <c r="B14" s="4"/>
      <c r="C14" s="11"/>
      <c r="D14" s="11"/>
      <c r="E14" s="11"/>
      <c r="F14" s="11"/>
      <c r="G14" s="11"/>
      <c r="H14" s="1">
        <v>42212</v>
      </c>
      <c r="I14" s="2" t="s">
        <v>36</v>
      </c>
      <c r="J14" s="5">
        <f>SUM(J15:J17)</f>
        <v>40000</v>
      </c>
      <c r="K14" s="5">
        <f t="shared" ref="K14:P14" si="4">SUM(K15:K17)</f>
        <v>40000</v>
      </c>
      <c r="L14" s="5">
        <f t="shared" si="4"/>
        <v>0</v>
      </c>
      <c r="M14" s="5">
        <f t="shared" si="4"/>
        <v>22500</v>
      </c>
      <c r="N14" s="5">
        <f t="shared" si="4"/>
        <v>102500</v>
      </c>
      <c r="O14" s="5">
        <f t="shared" si="4"/>
        <v>128125</v>
      </c>
      <c r="P14" s="5">
        <f t="shared" si="4"/>
        <v>119925</v>
      </c>
      <c r="Q14" s="62"/>
    </row>
    <row r="15" spans="1:17" ht="24.95" customHeight="1" x14ac:dyDescent="0.2">
      <c r="A15" s="65"/>
      <c r="B15" s="8" t="s">
        <v>7</v>
      </c>
      <c r="C15" s="7" t="s">
        <v>28</v>
      </c>
      <c r="D15" s="7"/>
      <c r="E15" s="7"/>
      <c r="F15" s="7"/>
      <c r="G15" s="7"/>
      <c r="H15" s="6" t="s">
        <v>26</v>
      </c>
      <c r="I15" s="10" t="s">
        <v>72</v>
      </c>
      <c r="J15" s="9">
        <v>40000</v>
      </c>
      <c r="K15" s="9">
        <v>0</v>
      </c>
      <c r="L15" s="9">
        <v>0</v>
      </c>
      <c r="M15" s="9">
        <v>0</v>
      </c>
      <c r="N15" s="9">
        <f t="shared" ref="N15:N17" si="5">SUM(J15:M15)</f>
        <v>40000</v>
      </c>
      <c r="O15" s="9">
        <f t="shared" ref="O15:O17" si="6">N15*1.25</f>
        <v>50000</v>
      </c>
      <c r="P15" s="9">
        <f>N15*1.17</f>
        <v>46800</v>
      </c>
      <c r="Q15" s="64"/>
    </row>
    <row r="16" spans="1:17" ht="24.95" customHeight="1" x14ac:dyDescent="0.2">
      <c r="A16" s="65"/>
      <c r="B16" s="8" t="s">
        <v>73</v>
      </c>
      <c r="C16" s="7" t="s">
        <v>28</v>
      </c>
      <c r="D16" s="7"/>
      <c r="E16" s="7"/>
      <c r="F16" s="7"/>
      <c r="G16" s="7"/>
      <c r="H16" s="6" t="s">
        <v>26</v>
      </c>
      <c r="I16" s="10" t="s">
        <v>36</v>
      </c>
      <c r="J16" s="9">
        <v>0</v>
      </c>
      <c r="K16" s="9">
        <v>40000</v>
      </c>
      <c r="L16" s="9">
        <v>0</v>
      </c>
      <c r="M16" s="9">
        <v>0</v>
      </c>
      <c r="N16" s="9">
        <f t="shared" si="5"/>
        <v>40000</v>
      </c>
      <c r="O16" s="9">
        <f t="shared" si="6"/>
        <v>50000</v>
      </c>
      <c r="P16" s="9">
        <f>N16*1.17</f>
        <v>46800</v>
      </c>
      <c r="Q16" s="64"/>
    </row>
    <row r="17" spans="1:17" ht="24.95" customHeight="1" x14ac:dyDescent="0.2">
      <c r="A17" s="65"/>
      <c r="B17" s="8"/>
      <c r="C17" s="7"/>
      <c r="D17" s="7"/>
      <c r="E17" s="7"/>
      <c r="F17" s="7"/>
      <c r="G17" s="7"/>
      <c r="H17" s="6" t="s">
        <v>26</v>
      </c>
      <c r="I17" s="10" t="s">
        <v>95</v>
      </c>
      <c r="J17" s="9">
        <v>0</v>
      </c>
      <c r="K17" s="9">
        <v>0</v>
      </c>
      <c r="L17" s="9">
        <v>0</v>
      </c>
      <c r="M17" s="9">
        <v>22500</v>
      </c>
      <c r="N17" s="9">
        <f t="shared" si="5"/>
        <v>22500</v>
      </c>
      <c r="O17" s="9">
        <f t="shared" si="6"/>
        <v>28125</v>
      </c>
      <c r="P17" s="9">
        <f>N17*1.17</f>
        <v>26325</v>
      </c>
      <c r="Q17" s="64"/>
    </row>
    <row r="18" spans="1:17" ht="24.95" customHeight="1" x14ac:dyDescent="0.2">
      <c r="A18" s="94"/>
      <c r="B18" s="95"/>
      <c r="C18" s="96"/>
      <c r="D18" s="96"/>
      <c r="E18" s="96"/>
      <c r="F18" s="96"/>
      <c r="G18" s="96"/>
      <c r="H18" s="97">
        <v>422190</v>
      </c>
      <c r="I18" s="98" t="s">
        <v>88</v>
      </c>
      <c r="J18" s="99">
        <f>J19</f>
        <v>0</v>
      </c>
      <c r="K18" s="99">
        <f t="shared" ref="K18:P18" si="7">K19</f>
        <v>0</v>
      </c>
      <c r="L18" s="99">
        <f t="shared" si="7"/>
        <v>0</v>
      </c>
      <c r="M18" s="99">
        <f t="shared" si="7"/>
        <v>32000</v>
      </c>
      <c r="N18" s="99">
        <f t="shared" si="7"/>
        <v>32000</v>
      </c>
      <c r="O18" s="99">
        <f t="shared" si="7"/>
        <v>40000</v>
      </c>
      <c r="P18" s="99">
        <f t="shared" si="7"/>
        <v>40000</v>
      </c>
      <c r="Q18" s="100"/>
    </row>
    <row r="19" spans="1:17" ht="24.95" customHeight="1" x14ac:dyDescent="0.2">
      <c r="A19" s="65"/>
      <c r="B19" s="8" t="s">
        <v>90</v>
      </c>
      <c r="C19" s="7" t="s">
        <v>28</v>
      </c>
      <c r="D19" s="7"/>
      <c r="E19" s="7"/>
      <c r="F19" s="7"/>
      <c r="G19" s="7"/>
      <c r="H19" s="6" t="s">
        <v>100</v>
      </c>
      <c r="I19" s="10" t="s">
        <v>89</v>
      </c>
      <c r="J19" s="9">
        <v>0</v>
      </c>
      <c r="K19" s="9">
        <v>0</v>
      </c>
      <c r="L19" s="9">
        <v>0</v>
      </c>
      <c r="M19" s="9">
        <v>32000</v>
      </c>
      <c r="N19" s="9">
        <f>SUM(J19:M19)</f>
        <v>32000</v>
      </c>
      <c r="O19" s="9">
        <f>N19*1.25</f>
        <v>40000</v>
      </c>
      <c r="P19" s="9">
        <f>N19*1.25</f>
        <v>40000</v>
      </c>
      <c r="Q19" s="64"/>
    </row>
    <row r="20" spans="1:17" ht="24.95" customHeight="1" x14ac:dyDescent="0.2">
      <c r="A20" s="94"/>
      <c r="B20" s="95"/>
      <c r="C20" s="97"/>
      <c r="D20" s="97"/>
      <c r="E20" s="97"/>
      <c r="F20" s="97"/>
      <c r="G20" s="97"/>
      <c r="H20" s="97">
        <v>42231</v>
      </c>
      <c r="I20" s="98" t="s">
        <v>96</v>
      </c>
      <c r="J20" s="99">
        <f>J21</f>
        <v>0</v>
      </c>
      <c r="K20" s="99">
        <f t="shared" ref="K20:P20" si="8">K21</f>
        <v>0</v>
      </c>
      <c r="L20" s="99">
        <f t="shared" si="8"/>
        <v>0</v>
      </c>
      <c r="M20" s="99">
        <f t="shared" si="8"/>
        <v>65000</v>
      </c>
      <c r="N20" s="99">
        <f t="shared" si="8"/>
        <v>65000</v>
      </c>
      <c r="O20" s="99">
        <f t="shared" si="8"/>
        <v>81250</v>
      </c>
      <c r="P20" s="99">
        <f t="shared" si="8"/>
        <v>76050</v>
      </c>
      <c r="Q20" s="100"/>
    </row>
    <row r="21" spans="1:17" ht="24.95" customHeight="1" x14ac:dyDescent="0.2">
      <c r="A21" s="65"/>
      <c r="B21" s="8"/>
      <c r="C21" s="7"/>
      <c r="D21" s="7"/>
      <c r="E21" s="7"/>
      <c r="F21" s="7"/>
      <c r="G21" s="7"/>
      <c r="H21" s="6" t="s">
        <v>26</v>
      </c>
      <c r="I21" s="10" t="s">
        <v>97</v>
      </c>
      <c r="J21" s="9">
        <v>0</v>
      </c>
      <c r="K21" s="9">
        <v>0</v>
      </c>
      <c r="L21" s="9">
        <v>0</v>
      </c>
      <c r="M21" s="9">
        <v>65000</v>
      </c>
      <c r="N21" s="9">
        <f>SUM(J21:M21)</f>
        <v>65000</v>
      </c>
      <c r="O21" s="9">
        <f>N21*1.25</f>
        <v>81250</v>
      </c>
      <c r="P21" s="9">
        <f>N21*1.17</f>
        <v>76050</v>
      </c>
      <c r="Q21" s="64"/>
    </row>
    <row r="22" spans="1:17" s="101" customFormat="1" ht="24.95" customHeight="1" x14ac:dyDescent="0.2">
      <c r="A22" s="102"/>
      <c r="B22" s="98"/>
      <c r="C22" s="97"/>
      <c r="D22" s="97"/>
      <c r="E22" s="97"/>
      <c r="F22" s="97"/>
      <c r="G22" s="97"/>
      <c r="H22" s="97">
        <v>42239</v>
      </c>
      <c r="I22" s="98" t="s">
        <v>99</v>
      </c>
      <c r="J22" s="99">
        <f>J23</f>
        <v>0</v>
      </c>
      <c r="K22" s="99">
        <f t="shared" ref="K22:P22" si="9">K23</f>
        <v>0</v>
      </c>
      <c r="L22" s="99">
        <f t="shared" si="9"/>
        <v>0</v>
      </c>
      <c r="M22" s="99">
        <f t="shared" si="9"/>
        <v>10500</v>
      </c>
      <c r="N22" s="99">
        <f t="shared" si="9"/>
        <v>10500</v>
      </c>
      <c r="O22" s="99">
        <f t="shared" si="9"/>
        <v>13125</v>
      </c>
      <c r="P22" s="99">
        <f t="shared" si="9"/>
        <v>12285</v>
      </c>
      <c r="Q22" s="100"/>
    </row>
    <row r="23" spans="1:17" ht="24.95" customHeight="1" x14ac:dyDescent="0.2">
      <c r="A23" s="65"/>
      <c r="B23" s="8"/>
      <c r="C23" s="7"/>
      <c r="D23" s="7"/>
      <c r="E23" s="7"/>
      <c r="F23" s="7"/>
      <c r="G23" s="7"/>
      <c r="H23" s="6" t="s">
        <v>26</v>
      </c>
      <c r="I23" s="10" t="s">
        <v>98</v>
      </c>
      <c r="J23" s="9">
        <v>0</v>
      </c>
      <c r="K23" s="9">
        <v>0</v>
      </c>
      <c r="L23" s="9">
        <v>0</v>
      </c>
      <c r="M23" s="9">
        <v>10500</v>
      </c>
      <c r="N23" s="9">
        <f>SUM(J23:M23)</f>
        <v>10500</v>
      </c>
      <c r="O23" s="9">
        <f>N23*1.25</f>
        <v>13125</v>
      </c>
      <c r="P23" s="9">
        <f>N23*1.17</f>
        <v>12285</v>
      </c>
      <c r="Q23" s="64"/>
    </row>
    <row r="24" spans="1:17" ht="24.95" customHeight="1" x14ac:dyDescent="0.2">
      <c r="A24" s="61"/>
      <c r="B24" s="4"/>
      <c r="C24" s="1"/>
      <c r="D24" s="1"/>
      <c r="E24" s="2"/>
      <c r="F24" s="1"/>
      <c r="G24" s="1"/>
      <c r="H24" s="1">
        <v>42242</v>
      </c>
      <c r="I24" s="2" t="s">
        <v>37</v>
      </c>
      <c r="J24" s="12">
        <f>SUM(J25:J35)</f>
        <v>2460000</v>
      </c>
      <c r="K24" s="12">
        <f t="shared" ref="K24:P24" si="10">SUM(K25:K35)</f>
        <v>2110000</v>
      </c>
      <c r="L24" s="12">
        <f t="shared" si="10"/>
        <v>-247000</v>
      </c>
      <c r="M24" s="12">
        <f t="shared" si="10"/>
        <v>-1000000</v>
      </c>
      <c r="N24" s="12">
        <f t="shared" si="10"/>
        <v>3323000</v>
      </c>
      <c r="O24" s="12">
        <f t="shared" si="10"/>
        <v>4153750</v>
      </c>
      <c r="P24" s="12">
        <f t="shared" si="10"/>
        <v>3868000</v>
      </c>
      <c r="Q24" s="62"/>
    </row>
    <row r="25" spans="1:17" ht="24.95" customHeight="1" x14ac:dyDescent="0.2">
      <c r="A25" s="65" t="s">
        <v>79</v>
      </c>
      <c r="B25" s="10" t="s">
        <v>5</v>
      </c>
      <c r="C25" s="7" t="s">
        <v>28</v>
      </c>
      <c r="D25" s="7" t="s">
        <v>74</v>
      </c>
      <c r="E25" s="7"/>
      <c r="F25" s="86"/>
      <c r="G25" s="7"/>
      <c r="H25" s="7" t="s">
        <v>38</v>
      </c>
      <c r="I25" s="8" t="s">
        <v>39</v>
      </c>
      <c r="J25" s="9">
        <v>150000</v>
      </c>
      <c r="K25" s="9">
        <v>40000</v>
      </c>
      <c r="L25" s="9">
        <v>3000</v>
      </c>
      <c r="M25" s="9">
        <v>0</v>
      </c>
      <c r="N25" s="9">
        <f t="shared" ref="N25:N35" si="11">SUM(J25:M25)</f>
        <v>193000</v>
      </c>
      <c r="O25" s="13">
        <f t="shared" ref="O25:O35" si="12">N25*1.25</f>
        <v>241250</v>
      </c>
      <c r="P25" s="18">
        <f>N25</f>
        <v>193000</v>
      </c>
      <c r="Q25" s="64" t="s">
        <v>33</v>
      </c>
    </row>
    <row r="26" spans="1:17" ht="24.95" customHeight="1" x14ac:dyDescent="0.2">
      <c r="A26" s="65" t="s">
        <v>80</v>
      </c>
      <c r="B26" s="10" t="s">
        <v>57</v>
      </c>
      <c r="C26" s="7" t="s">
        <v>23</v>
      </c>
      <c r="D26" s="7" t="s">
        <v>24</v>
      </c>
      <c r="E26" s="7" t="s">
        <v>58</v>
      </c>
      <c r="F26" s="7" t="s">
        <v>81</v>
      </c>
      <c r="G26" s="7"/>
      <c r="H26" s="87" t="s">
        <v>38</v>
      </c>
      <c r="I26" s="88" t="s">
        <v>8</v>
      </c>
      <c r="J26" s="89">
        <v>1000000</v>
      </c>
      <c r="K26" s="89">
        <v>0</v>
      </c>
      <c r="L26" s="89">
        <v>-50000</v>
      </c>
      <c r="M26" s="89">
        <v>0</v>
      </c>
      <c r="N26" s="89">
        <f t="shared" si="11"/>
        <v>950000</v>
      </c>
      <c r="O26" s="90">
        <f t="shared" si="12"/>
        <v>1187500</v>
      </c>
      <c r="P26" s="18">
        <f>N26</f>
        <v>950000</v>
      </c>
      <c r="Q26" s="91" t="s">
        <v>33</v>
      </c>
    </row>
    <row r="27" spans="1:17" ht="24.95" customHeight="1" x14ac:dyDescent="0.2">
      <c r="A27" s="65" t="s">
        <v>84</v>
      </c>
      <c r="B27" s="10" t="s">
        <v>59</v>
      </c>
      <c r="C27" s="7" t="s">
        <v>23</v>
      </c>
      <c r="D27" s="7" t="s">
        <v>24</v>
      </c>
      <c r="E27" s="7" t="s">
        <v>58</v>
      </c>
      <c r="F27" s="7" t="s">
        <v>85</v>
      </c>
      <c r="G27" s="7"/>
      <c r="H27" s="7" t="s">
        <v>40</v>
      </c>
      <c r="I27" s="8" t="s">
        <v>41</v>
      </c>
      <c r="J27" s="9">
        <v>900000</v>
      </c>
      <c r="K27" s="9">
        <v>0</v>
      </c>
      <c r="L27" s="9">
        <v>-200000</v>
      </c>
      <c r="M27" s="9">
        <v>-700000</v>
      </c>
      <c r="N27" s="9">
        <f t="shared" si="11"/>
        <v>0</v>
      </c>
      <c r="O27" s="13">
        <f t="shared" si="12"/>
        <v>0</v>
      </c>
      <c r="P27" s="18">
        <f>N27</f>
        <v>0</v>
      </c>
      <c r="Q27" s="64" t="s">
        <v>33</v>
      </c>
    </row>
    <row r="28" spans="1:17" ht="24.95" customHeight="1" x14ac:dyDescent="0.2">
      <c r="A28" s="65"/>
      <c r="B28" s="10" t="s">
        <v>59</v>
      </c>
      <c r="C28" s="7" t="s">
        <v>28</v>
      </c>
      <c r="D28" s="7"/>
      <c r="E28" s="7"/>
      <c r="F28" s="7"/>
      <c r="G28" s="7"/>
      <c r="H28" s="7" t="s">
        <v>40</v>
      </c>
      <c r="I28" s="88" t="s">
        <v>42</v>
      </c>
      <c r="J28" s="9">
        <v>150000</v>
      </c>
      <c r="K28" s="9">
        <v>0</v>
      </c>
      <c r="L28" s="9">
        <v>0</v>
      </c>
      <c r="M28" s="9">
        <v>-150000</v>
      </c>
      <c r="N28" s="9">
        <f t="shared" si="11"/>
        <v>0</v>
      </c>
      <c r="O28" s="13">
        <f t="shared" si="12"/>
        <v>0</v>
      </c>
      <c r="P28" s="18">
        <f>N28</f>
        <v>0</v>
      </c>
      <c r="Q28" s="64" t="s">
        <v>33</v>
      </c>
    </row>
    <row r="29" spans="1:17" s="57" customFormat="1" ht="24.95" customHeight="1" x14ac:dyDescent="0.2">
      <c r="A29" s="66"/>
      <c r="B29" s="53" t="s">
        <v>59</v>
      </c>
      <c r="C29" s="7" t="s">
        <v>28</v>
      </c>
      <c r="D29" s="54"/>
      <c r="E29" s="54"/>
      <c r="F29" s="54"/>
      <c r="G29" s="54"/>
      <c r="H29" s="54" t="s">
        <v>38</v>
      </c>
      <c r="I29" s="88" t="s">
        <v>43</v>
      </c>
      <c r="J29" s="55">
        <v>150000</v>
      </c>
      <c r="K29" s="55">
        <v>0</v>
      </c>
      <c r="L29" s="55">
        <v>0</v>
      </c>
      <c r="M29" s="55">
        <v>-150000</v>
      </c>
      <c r="N29" s="55">
        <f t="shared" si="11"/>
        <v>0</v>
      </c>
      <c r="O29" s="58">
        <f t="shared" si="12"/>
        <v>0</v>
      </c>
      <c r="P29" s="18">
        <f>N29</f>
        <v>0</v>
      </c>
      <c r="Q29" s="64" t="s">
        <v>33</v>
      </c>
    </row>
    <row r="30" spans="1:17" s="57" customFormat="1" ht="24.95" customHeight="1" x14ac:dyDescent="0.2">
      <c r="A30" s="66" t="s">
        <v>67</v>
      </c>
      <c r="B30" s="10" t="s">
        <v>5</v>
      </c>
      <c r="C30" s="7" t="s">
        <v>23</v>
      </c>
      <c r="D30" s="54" t="s">
        <v>24</v>
      </c>
      <c r="E30" s="54" t="s">
        <v>58</v>
      </c>
      <c r="F30" s="60" t="s">
        <v>76</v>
      </c>
      <c r="G30" s="54"/>
      <c r="H30" s="54" t="s">
        <v>44</v>
      </c>
      <c r="I30" s="53" t="s">
        <v>62</v>
      </c>
      <c r="J30" s="55">
        <v>0</v>
      </c>
      <c r="K30" s="55">
        <v>280000</v>
      </c>
      <c r="L30" s="55">
        <v>0</v>
      </c>
      <c r="M30" s="55">
        <v>0</v>
      </c>
      <c r="N30" s="55">
        <f t="shared" si="11"/>
        <v>280000</v>
      </c>
      <c r="O30" s="58">
        <f t="shared" si="12"/>
        <v>350000</v>
      </c>
      <c r="P30" s="59">
        <f t="shared" ref="P30:P35" si="13">N30*1.25</f>
        <v>350000</v>
      </c>
      <c r="Q30" s="64" t="s">
        <v>71</v>
      </c>
    </row>
    <row r="31" spans="1:17" s="57" customFormat="1" ht="24.95" customHeight="1" x14ac:dyDescent="0.2">
      <c r="A31" s="66" t="s">
        <v>68</v>
      </c>
      <c r="B31" s="10" t="s">
        <v>5</v>
      </c>
      <c r="C31" s="7" t="s">
        <v>23</v>
      </c>
      <c r="D31" s="54" t="s">
        <v>24</v>
      </c>
      <c r="E31" s="54" t="s">
        <v>58</v>
      </c>
      <c r="F31" s="60" t="s">
        <v>76</v>
      </c>
      <c r="G31" s="54"/>
      <c r="H31" s="54" t="s">
        <v>44</v>
      </c>
      <c r="I31" s="53" t="s">
        <v>64</v>
      </c>
      <c r="J31" s="55">
        <v>0</v>
      </c>
      <c r="K31" s="55">
        <v>280000</v>
      </c>
      <c r="L31" s="55">
        <v>0</v>
      </c>
      <c r="M31" s="55">
        <v>0</v>
      </c>
      <c r="N31" s="55">
        <f t="shared" si="11"/>
        <v>280000</v>
      </c>
      <c r="O31" s="58">
        <f t="shared" si="12"/>
        <v>350000</v>
      </c>
      <c r="P31" s="59">
        <f t="shared" si="13"/>
        <v>350000</v>
      </c>
      <c r="Q31" s="64" t="s">
        <v>71</v>
      </c>
    </row>
    <row r="32" spans="1:17" s="57" customFormat="1" ht="24.95" customHeight="1" x14ac:dyDescent="0.2">
      <c r="A32" s="66" t="s">
        <v>69</v>
      </c>
      <c r="B32" s="10" t="s">
        <v>57</v>
      </c>
      <c r="C32" s="7" t="s">
        <v>23</v>
      </c>
      <c r="D32" s="54" t="s">
        <v>24</v>
      </c>
      <c r="E32" s="54" t="s">
        <v>58</v>
      </c>
      <c r="F32" s="60" t="s">
        <v>76</v>
      </c>
      <c r="G32" s="54"/>
      <c r="H32" s="54" t="s">
        <v>44</v>
      </c>
      <c r="I32" s="53" t="s">
        <v>65</v>
      </c>
      <c r="J32" s="55">
        <v>0</v>
      </c>
      <c r="K32" s="55">
        <v>1300000</v>
      </c>
      <c r="L32" s="55">
        <v>0</v>
      </c>
      <c r="M32" s="55">
        <v>0</v>
      </c>
      <c r="N32" s="55">
        <f t="shared" si="11"/>
        <v>1300000</v>
      </c>
      <c r="O32" s="58">
        <f t="shared" si="12"/>
        <v>1625000</v>
      </c>
      <c r="P32" s="59">
        <f t="shared" si="13"/>
        <v>1625000</v>
      </c>
      <c r="Q32" s="64" t="s">
        <v>71</v>
      </c>
    </row>
    <row r="33" spans="1:17" s="57" customFormat="1" ht="24.95" customHeight="1" x14ac:dyDescent="0.2">
      <c r="A33" s="66" t="s">
        <v>70</v>
      </c>
      <c r="B33" s="10" t="s">
        <v>5</v>
      </c>
      <c r="C33" s="7" t="s">
        <v>28</v>
      </c>
      <c r="D33" s="54"/>
      <c r="E33" s="53"/>
      <c r="F33" s="54"/>
      <c r="G33" s="54"/>
      <c r="H33" s="54" t="s">
        <v>44</v>
      </c>
      <c r="I33" s="53" t="s">
        <v>66</v>
      </c>
      <c r="J33" s="55">
        <v>0</v>
      </c>
      <c r="K33" s="55">
        <v>140000</v>
      </c>
      <c r="L33" s="55">
        <v>0</v>
      </c>
      <c r="M33" s="55">
        <v>0</v>
      </c>
      <c r="N33" s="55">
        <f t="shared" si="11"/>
        <v>140000</v>
      </c>
      <c r="O33" s="58">
        <f t="shared" si="12"/>
        <v>175000</v>
      </c>
      <c r="P33" s="59">
        <f t="shared" si="13"/>
        <v>175000</v>
      </c>
      <c r="Q33" s="64" t="s">
        <v>71</v>
      </c>
    </row>
    <row r="34" spans="1:17" s="57" customFormat="1" ht="24.95" customHeight="1" x14ac:dyDescent="0.2">
      <c r="A34" s="66" t="s">
        <v>82</v>
      </c>
      <c r="B34" s="10" t="s">
        <v>5</v>
      </c>
      <c r="C34" s="7" t="s">
        <v>28</v>
      </c>
      <c r="D34" s="54"/>
      <c r="E34" s="53"/>
      <c r="F34" s="54"/>
      <c r="G34" s="54"/>
      <c r="H34" s="54" t="s">
        <v>44</v>
      </c>
      <c r="I34" s="53" t="s">
        <v>75</v>
      </c>
      <c r="J34" s="55">
        <v>0</v>
      </c>
      <c r="K34" s="55">
        <v>70000</v>
      </c>
      <c r="L34" s="55">
        <v>0</v>
      </c>
      <c r="M34" s="55">
        <v>0</v>
      </c>
      <c r="N34" s="55">
        <f t="shared" si="11"/>
        <v>70000</v>
      </c>
      <c r="O34" s="58">
        <f t="shared" si="12"/>
        <v>87500</v>
      </c>
      <c r="P34" s="59">
        <f t="shared" si="13"/>
        <v>87500</v>
      </c>
      <c r="Q34" s="64" t="s">
        <v>33</v>
      </c>
    </row>
    <row r="35" spans="1:17" ht="24.95" customHeight="1" x14ac:dyDescent="0.2">
      <c r="A35" s="65" t="s">
        <v>61</v>
      </c>
      <c r="B35" s="10" t="s">
        <v>4</v>
      </c>
      <c r="C35" s="7" t="s">
        <v>28</v>
      </c>
      <c r="D35" s="7"/>
      <c r="E35" s="8"/>
      <c r="F35" s="7"/>
      <c r="G35" s="7"/>
      <c r="H35" s="6" t="s">
        <v>44</v>
      </c>
      <c r="I35" s="10" t="s">
        <v>45</v>
      </c>
      <c r="J35" s="9">
        <v>110000</v>
      </c>
      <c r="K35" s="9">
        <v>0</v>
      </c>
      <c r="L35" s="9">
        <v>0</v>
      </c>
      <c r="M35" s="9">
        <v>0</v>
      </c>
      <c r="N35" s="9">
        <f t="shared" si="11"/>
        <v>110000</v>
      </c>
      <c r="O35" s="13">
        <f t="shared" si="12"/>
        <v>137500</v>
      </c>
      <c r="P35" s="59">
        <f t="shared" si="13"/>
        <v>137500</v>
      </c>
      <c r="Q35" s="64" t="s">
        <v>33</v>
      </c>
    </row>
    <row r="36" spans="1:17" ht="24.95" customHeight="1" x14ac:dyDescent="0.2">
      <c r="A36" s="61"/>
      <c r="B36" s="2"/>
      <c r="C36" s="1"/>
      <c r="D36" s="1"/>
      <c r="E36" s="2"/>
      <c r="F36" s="1"/>
      <c r="G36" s="1"/>
      <c r="H36" s="1">
        <v>42251</v>
      </c>
      <c r="I36" s="2" t="s">
        <v>46</v>
      </c>
      <c r="J36" s="5">
        <f>J37</f>
        <v>190000</v>
      </c>
      <c r="K36" s="5">
        <f t="shared" ref="K36:P36" si="14">K37</f>
        <v>0</v>
      </c>
      <c r="L36" s="5">
        <f t="shared" si="14"/>
        <v>0</v>
      </c>
      <c r="M36" s="5">
        <f t="shared" si="14"/>
        <v>0</v>
      </c>
      <c r="N36" s="5">
        <f t="shared" si="14"/>
        <v>190000</v>
      </c>
      <c r="O36" s="5">
        <f t="shared" si="14"/>
        <v>237500</v>
      </c>
      <c r="P36" s="5">
        <f t="shared" si="14"/>
        <v>237500</v>
      </c>
      <c r="Q36" s="69"/>
    </row>
    <row r="37" spans="1:17" ht="24.95" customHeight="1" x14ac:dyDescent="0.2">
      <c r="A37" s="65" t="s">
        <v>83</v>
      </c>
      <c r="B37" s="10" t="s">
        <v>9</v>
      </c>
      <c r="C37" s="7" t="s">
        <v>28</v>
      </c>
      <c r="D37" s="7"/>
      <c r="E37" s="8"/>
      <c r="F37" s="7"/>
      <c r="G37" s="7"/>
      <c r="H37" s="6" t="s">
        <v>44</v>
      </c>
      <c r="I37" s="10" t="s">
        <v>47</v>
      </c>
      <c r="J37" s="9">
        <v>190000</v>
      </c>
      <c r="K37" s="9">
        <v>0</v>
      </c>
      <c r="L37" s="9">
        <v>0</v>
      </c>
      <c r="M37" s="9">
        <v>0</v>
      </c>
      <c r="N37" s="9">
        <f>SUM(J37:M37)</f>
        <v>190000</v>
      </c>
      <c r="O37" s="13">
        <f>N37*1.25</f>
        <v>237500</v>
      </c>
      <c r="P37" s="18">
        <f>O37</f>
        <v>237500</v>
      </c>
      <c r="Q37" s="64" t="s">
        <v>33</v>
      </c>
    </row>
    <row r="38" spans="1:17" ht="24.95" customHeight="1" thickBot="1" x14ac:dyDescent="0.25">
      <c r="A38" s="74"/>
      <c r="B38" s="75"/>
      <c r="C38" s="76"/>
      <c r="D38" s="76"/>
      <c r="E38" s="77"/>
      <c r="F38" s="76"/>
      <c r="G38" s="76"/>
      <c r="H38" s="77"/>
      <c r="I38" s="78" t="s">
        <v>0</v>
      </c>
      <c r="J38" s="79">
        <f>J36+J24+J14++J18+J20+J22+J8+J5</f>
        <v>3601500</v>
      </c>
      <c r="K38" s="79">
        <f t="shared" ref="K38:P38" si="15">K36+K24+K14++K18+K20+K22+K8+K5</f>
        <v>2150000</v>
      </c>
      <c r="L38" s="79">
        <f t="shared" si="15"/>
        <v>-277000</v>
      </c>
      <c r="M38" s="79">
        <f>M36+M24+M14++M18+M20+M22+M8+M5</f>
        <v>-850000</v>
      </c>
      <c r="N38" s="79">
        <f t="shared" si="15"/>
        <v>4624500</v>
      </c>
      <c r="O38" s="79">
        <f t="shared" si="15"/>
        <v>5780625</v>
      </c>
      <c r="P38" s="79">
        <f t="shared" si="15"/>
        <v>5408515</v>
      </c>
      <c r="Q38" s="92">
        <f t="shared" ref="Q38" si="16">Q36+Q24+Q14+Q8+Q5</f>
        <v>0</v>
      </c>
    </row>
    <row r="39" spans="1:17" ht="12.75" thickTop="1" x14ac:dyDescent="0.2">
      <c r="A39" s="14"/>
    </row>
    <row r="41" spans="1:17" ht="24.95" customHeight="1" thickBot="1" x14ac:dyDescent="0.25">
      <c r="A41" s="26"/>
      <c r="B41" s="103" t="s">
        <v>53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  <row r="42" spans="1:17" ht="13.5" thickTop="1" thickBot="1" x14ac:dyDescent="0.25">
      <c r="B42" s="15"/>
      <c r="Q42" s="15"/>
    </row>
    <row r="43" spans="1:17" ht="60.75" thickBot="1" x14ac:dyDescent="0.25">
      <c r="A43" s="27" t="s">
        <v>10</v>
      </c>
      <c r="B43" s="28" t="s">
        <v>11</v>
      </c>
      <c r="C43" s="28" t="s">
        <v>12</v>
      </c>
      <c r="D43" s="28" t="s">
        <v>13</v>
      </c>
      <c r="E43" s="28" t="s">
        <v>14</v>
      </c>
      <c r="F43" s="28" t="s">
        <v>15</v>
      </c>
      <c r="G43" s="28" t="s">
        <v>16</v>
      </c>
      <c r="H43" s="28" t="s">
        <v>17</v>
      </c>
      <c r="I43" s="28" t="s">
        <v>18</v>
      </c>
      <c r="J43" s="28" t="s">
        <v>48</v>
      </c>
      <c r="K43" s="93" t="s">
        <v>77</v>
      </c>
      <c r="L43" s="93"/>
      <c r="M43" s="93"/>
      <c r="N43" s="93" t="s">
        <v>63</v>
      </c>
      <c r="O43" s="28" t="s">
        <v>54</v>
      </c>
      <c r="P43" s="28" t="s">
        <v>20</v>
      </c>
      <c r="Q43" s="29" t="s">
        <v>21</v>
      </c>
    </row>
    <row r="44" spans="1:17" ht="24.95" customHeight="1" thickTop="1" x14ac:dyDescent="0.2">
      <c r="A44" s="41"/>
      <c r="B44" s="31"/>
      <c r="C44" s="32"/>
      <c r="D44" s="32"/>
      <c r="E44" s="30"/>
      <c r="F44" s="30"/>
      <c r="G44" s="30"/>
      <c r="H44" s="32">
        <v>42242</v>
      </c>
      <c r="I44" s="30" t="s">
        <v>49</v>
      </c>
      <c r="J44" s="33">
        <f>J45</f>
        <v>1000000</v>
      </c>
      <c r="K44" s="33">
        <f t="shared" ref="K44:P44" si="17">K45</f>
        <v>0</v>
      </c>
      <c r="L44" s="33">
        <f t="shared" si="17"/>
        <v>0</v>
      </c>
      <c r="M44" s="33">
        <f t="shared" si="17"/>
        <v>0</v>
      </c>
      <c r="N44" s="33">
        <f t="shared" si="17"/>
        <v>1000000</v>
      </c>
      <c r="O44" s="33">
        <f t="shared" si="17"/>
        <v>1250000</v>
      </c>
      <c r="P44" s="33">
        <f t="shared" si="17"/>
        <v>1000000</v>
      </c>
      <c r="Q44" s="42"/>
    </row>
    <row r="45" spans="1:17" ht="36.75" thickBot="1" x14ac:dyDescent="0.25">
      <c r="A45" s="43"/>
      <c r="B45" s="20"/>
      <c r="C45" s="44"/>
      <c r="D45" s="44"/>
      <c r="E45" s="45"/>
      <c r="F45" s="45"/>
      <c r="G45" s="45"/>
      <c r="H45" s="19" t="s">
        <v>55</v>
      </c>
      <c r="I45" s="46" t="s">
        <v>50</v>
      </c>
      <c r="J45" s="21">
        <v>1000000</v>
      </c>
      <c r="K45" s="21">
        <v>0</v>
      </c>
      <c r="L45" s="21">
        <v>0</v>
      </c>
      <c r="M45" s="21">
        <v>0</v>
      </c>
      <c r="N45" s="21">
        <f>SUM(J45:M45)</f>
        <v>1000000</v>
      </c>
      <c r="O45" s="22">
        <f>N45*1.25</f>
        <v>1250000</v>
      </c>
      <c r="P45" s="22">
        <v>1000000</v>
      </c>
      <c r="Q45" s="25" t="s">
        <v>56</v>
      </c>
    </row>
    <row r="46" spans="1:17" ht="24.95" customHeight="1" thickTop="1" thickBot="1" x14ac:dyDescent="0.25">
      <c r="A46" s="47"/>
      <c r="B46" s="48"/>
      <c r="C46" s="49"/>
      <c r="D46" s="49"/>
      <c r="E46" s="50"/>
      <c r="F46" s="50"/>
      <c r="G46" s="50"/>
      <c r="H46" s="50"/>
      <c r="I46" s="50" t="s">
        <v>0</v>
      </c>
      <c r="J46" s="51">
        <f>J44</f>
        <v>1000000</v>
      </c>
      <c r="K46" s="51">
        <f>K44</f>
        <v>0</v>
      </c>
      <c r="L46" s="51"/>
      <c r="M46" s="51"/>
      <c r="N46" s="51">
        <f>N44</f>
        <v>1000000</v>
      </c>
      <c r="O46" s="51">
        <f>O44</f>
        <v>1250000</v>
      </c>
      <c r="P46" s="51">
        <f>P44</f>
        <v>1000000</v>
      </c>
      <c r="Q46" s="52"/>
    </row>
    <row r="47" spans="1:17" ht="15" customHeight="1" x14ac:dyDescent="0.2">
      <c r="A47" s="38"/>
      <c r="B47" s="39"/>
      <c r="C47" s="40"/>
      <c r="D47" s="40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9"/>
    </row>
    <row r="48" spans="1:17" ht="24.95" customHeight="1" thickBot="1" x14ac:dyDescent="0.25">
      <c r="A48" s="34"/>
      <c r="B48" s="23"/>
      <c r="C48" s="35"/>
      <c r="D48" s="35"/>
      <c r="E48" s="24"/>
      <c r="F48" s="24"/>
      <c r="G48" s="24"/>
      <c r="H48" s="24"/>
      <c r="I48" s="24" t="s">
        <v>1</v>
      </c>
      <c r="J48" s="36">
        <f>J38+J46</f>
        <v>4601500</v>
      </c>
      <c r="K48" s="36">
        <f t="shared" ref="K48:O48" si="18">K38+K46</f>
        <v>2150000</v>
      </c>
      <c r="L48" s="36">
        <f t="shared" si="18"/>
        <v>-277000</v>
      </c>
      <c r="M48" s="36">
        <f t="shared" si="18"/>
        <v>-850000</v>
      </c>
      <c r="N48" s="36">
        <f t="shared" si="18"/>
        <v>5624500</v>
      </c>
      <c r="O48" s="36">
        <f t="shared" si="18"/>
        <v>7030625</v>
      </c>
      <c r="P48" s="36">
        <f>P38+P46</f>
        <v>6408515</v>
      </c>
      <c r="Q48" s="37"/>
    </row>
    <row r="49" ht="12.75" thickTop="1" x14ac:dyDescent="0.2"/>
  </sheetData>
  <mergeCells count="2">
    <mergeCell ref="B2:Q2"/>
    <mergeCell ref="B41:Q41"/>
  </mergeCells>
  <pageMargins left="0.70866141732283472" right="0.70866141732283472" top="0.35433070866141736" bottom="0.35433070866141736" header="0.11811023622047245" footer="0.11811023622047245"/>
  <pageSetup paperSize="9" scale="43" fitToHeight="0" orientation="landscape" r:id="rId1"/>
  <headerFooter>
    <oddHeader>&amp;L&amp;"-,Uobičajeno"&amp;11Upravno vijeće
18.12.2018&amp;C&amp;"-,Uobičajeno"&amp;11Rebalans plana nabave dugotrajne nefinancijske imovine za 2018. godinu&amp;R&amp;"-,Uobičajeno"&amp;11 18. sjednca
Točka 3. Dnevnog reda</oddHeader>
    <oddFooter>&amp;L&amp;"-,Uobičajeno"&amp;11Nastavni zavod za javno zdravstvo "Dr. Andrija Štampar"&amp;R&amp;P/&amp;N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2018</vt:lpstr>
    </vt:vector>
  </TitlesOfParts>
  <Company>Zavod za javno zdravstvo grada Zagreba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skovacevic</dc:creator>
  <cp:lastModifiedBy>Ana Mikuš</cp:lastModifiedBy>
  <cp:lastPrinted>2018-12-16T17:36:27Z</cp:lastPrinted>
  <dcterms:created xsi:type="dcterms:W3CDTF">2013-12-12T13:21:36Z</dcterms:created>
  <dcterms:modified xsi:type="dcterms:W3CDTF">2018-12-16T17:36:38Z</dcterms:modified>
</cp:coreProperties>
</file>